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1" activeTab="0"/>
  </bookViews>
  <sheets>
    <sheet name="Тахеометрическая съемка" sheetId="1" r:id="rId1"/>
    <sheet name="еще" sheetId="2" r:id="rId2"/>
  </sheets>
  <definedNames/>
  <calcPr fullCalcOnLoad="1"/>
</workbook>
</file>

<file path=xl/sharedStrings.xml><?xml version="1.0" encoding="utf-8"?>
<sst xmlns="http://schemas.openxmlformats.org/spreadsheetml/2006/main" count="39" uniqueCount="23">
  <si>
    <t>номер точки</t>
  </si>
  <si>
    <t>гр.</t>
  </si>
  <si>
    <t>мин.</t>
  </si>
  <si>
    <t>угол</t>
  </si>
  <si>
    <t xml:space="preserve">исправл. расстояние, S, м </t>
  </si>
  <si>
    <t>превышение, h</t>
  </si>
  <si>
    <t>отметка</t>
  </si>
  <si>
    <t>угол в рад.</t>
  </si>
  <si>
    <t>с 2 на 3</t>
  </si>
  <si>
    <t>с 3 на 4</t>
  </si>
  <si>
    <t>X</t>
  </si>
  <si>
    <t>Y</t>
  </si>
  <si>
    <t>I</t>
  </si>
  <si>
    <t>с 4 на 3</t>
  </si>
  <si>
    <t>Дир. Угол</t>
  </si>
  <si>
    <t>dX</t>
  </si>
  <si>
    <t>dY</t>
  </si>
  <si>
    <t>нач. Дирекц</t>
  </si>
  <si>
    <t>H, м</t>
  </si>
  <si>
    <t>D, м</t>
  </si>
  <si>
    <t>вертикал. Углы</t>
  </si>
  <si>
    <t>гориз. Углы</t>
  </si>
  <si>
    <t>Ведомость тахеометрической съемки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</si>
</sst>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00000"/>
  </numFmts>
  <fonts count="10">
    <font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56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ont="1" applyFill="1" applyAlignment="1">
      <alignment/>
    </xf>
    <xf numFmtId="175" fontId="0" fillId="2" borderId="0" xfId="0" applyNumberFormat="1" applyFon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80"/>
  <sheetViews>
    <sheetView tabSelected="1" workbookViewId="0" topLeftCell="A1">
      <selection activeCell="J8" sqref="J8"/>
    </sheetView>
  </sheetViews>
  <sheetFormatPr defaultColWidth="9.140625" defaultRowHeight="12.75"/>
  <cols>
    <col min="1" max="1" width="8.57421875" style="0" customWidth="1"/>
    <col min="2" max="2" width="10.140625" style="0" customWidth="1"/>
    <col min="3" max="3" width="5.7109375" style="0" customWidth="1"/>
    <col min="4" max="4" width="4.8515625" style="0" customWidth="1"/>
    <col min="5" max="5" width="5.140625" style="0" customWidth="1"/>
    <col min="6" max="6" width="7.7109375" style="0" customWidth="1"/>
    <col min="7" max="7" width="7.28125" style="0" customWidth="1"/>
    <col min="8" max="8" width="9.00390625" style="0" customWidth="1"/>
    <col min="9" max="9" width="9.7109375" style="0" customWidth="1"/>
    <col min="10" max="10" width="7.7109375" style="0" customWidth="1"/>
  </cols>
  <sheetData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8.25">
      <c r="A4" s="2" t="s">
        <v>0</v>
      </c>
      <c r="B4" s="2"/>
      <c r="C4" s="2" t="s">
        <v>1</v>
      </c>
      <c r="D4" s="2" t="s">
        <v>2</v>
      </c>
      <c r="E4" s="2"/>
      <c r="F4" s="2" t="s">
        <v>3</v>
      </c>
      <c r="G4" s="2" t="s">
        <v>7</v>
      </c>
      <c r="H4" s="2" t="s">
        <v>4</v>
      </c>
      <c r="I4" s="2" t="s">
        <v>5</v>
      </c>
      <c r="J4" s="8" t="s">
        <v>10</v>
      </c>
      <c r="K4" s="8" t="s">
        <v>11</v>
      </c>
      <c r="L4" s="8" t="s">
        <v>6</v>
      </c>
      <c r="M4" s="8" t="s">
        <v>6</v>
      </c>
    </row>
    <row r="5" spans="1:14" ht="12.75">
      <c r="A5" s="2" t="s">
        <v>12</v>
      </c>
      <c r="B5" s="2"/>
      <c r="C5" s="2"/>
      <c r="D5" s="2"/>
      <c r="E5" s="2"/>
      <c r="F5" s="2"/>
      <c r="G5" s="2"/>
      <c r="H5" s="9"/>
      <c r="I5" s="9"/>
      <c r="J5" s="9">
        <v>1000</v>
      </c>
      <c r="K5" s="9">
        <v>2000</v>
      </c>
      <c r="L5" s="9">
        <v>20</v>
      </c>
      <c r="M5" s="9">
        <v>20.5</v>
      </c>
      <c r="N5" s="9">
        <v>20.7</v>
      </c>
    </row>
    <row r="6" spans="1:14" ht="12.75">
      <c r="A6" s="1">
        <v>1</v>
      </c>
      <c r="B6" s="1">
        <v>53</v>
      </c>
      <c r="C6" s="1">
        <v>3</v>
      </c>
      <c r="D6" s="1">
        <v>31</v>
      </c>
      <c r="E6" s="1">
        <f>D6/60</f>
        <v>0.5166666666666667</v>
      </c>
      <c r="F6" s="3">
        <f>C6+E6</f>
        <v>3.5166666666666666</v>
      </c>
      <c r="G6" s="5">
        <f>(PI()/180)*F6</f>
        <v>0.061377412028467256</v>
      </c>
      <c r="H6" s="10">
        <f aca="true" t="shared" si="0" ref="H6:H35">COS(G6)*B6</f>
        <v>52.90020088831568</v>
      </c>
      <c r="I6" s="10">
        <f>TAN(G6)*H6</f>
        <v>3.250960777346427</v>
      </c>
      <c r="J6" s="31">
        <v>1015.27</v>
      </c>
      <c r="K6" s="31">
        <v>2050.54</v>
      </c>
      <c r="L6" s="19">
        <f>20+I6</f>
        <v>23.250960777346428</v>
      </c>
      <c r="M6" s="20">
        <f>20.5+I6</f>
        <v>23.750960777346428</v>
      </c>
      <c r="N6" s="17">
        <f>20.7+I6</f>
        <v>23.950960777346427</v>
      </c>
    </row>
    <row r="7" spans="1:14" ht="12.75">
      <c r="A7" s="7">
        <v>2</v>
      </c>
      <c r="B7" s="1">
        <v>52.7</v>
      </c>
      <c r="C7" s="1">
        <v>0</v>
      </c>
      <c r="D7" s="1">
        <v>35</v>
      </c>
      <c r="E7" s="1">
        <f aca="true" t="shared" si="1" ref="E7:E70">D7/60</f>
        <v>0.5833333333333334</v>
      </c>
      <c r="F7" s="3">
        <f aca="true" t="shared" si="2" ref="F7:F70">C7+E7</f>
        <v>0.5833333333333334</v>
      </c>
      <c r="G7" s="5">
        <f aca="true" t="shared" si="3" ref="G7:G70">(PI()/180)*F7</f>
        <v>0.010181087303300257</v>
      </c>
      <c r="H7" s="10">
        <f t="shared" si="0"/>
        <v>52.697268726498386</v>
      </c>
      <c r="I7" s="10">
        <f aca="true" t="shared" si="4" ref="I7:I70">TAN(G7)*H7</f>
        <v>0.5365340317405742</v>
      </c>
      <c r="J7" s="32">
        <v>997.51</v>
      </c>
      <c r="K7" s="32">
        <v>2052.64</v>
      </c>
      <c r="L7" s="4">
        <f aca="true" t="shared" si="5" ref="L7:L35">20+I7</f>
        <v>20.536534031740572</v>
      </c>
      <c r="M7" s="4">
        <f aca="true" t="shared" si="6" ref="M7:M35">20.5+I7</f>
        <v>21.036534031740572</v>
      </c>
      <c r="N7" s="4">
        <f aca="true" t="shared" si="7" ref="N7:N35">20.7+I7</f>
        <v>21.236534031740575</v>
      </c>
    </row>
    <row r="8" spans="1:14" ht="12.75">
      <c r="A8" s="1">
        <v>3</v>
      </c>
      <c r="B8" s="1">
        <v>56.2</v>
      </c>
      <c r="C8" s="1">
        <v>359</v>
      </c>
      <c r="D8" s="1">
        <v>44</v>
      </c>
      <c r="E8" s="1">
        <f t="shared" si="1"/>
        <v>0.7333333333333333</v>
      </c>
      <c r="F8" s="3">
        <f t="shared" si="2"/>
        <v>359.73333333333335</v>
      </c>
      <c r="G8" s="5">
        <f t="shared" si="3"/>
        <v>6.278531095840935</v>
      </c>
      <c r="H8" s="10">
        <f t="shared" si="0"/>
        <v>56.199391307801285</v>
      </c>
      <c r="I8" s="10">
        <f t="shared" si="4"/>
        <v>-0.2615657329041382</v>
      </c>
      <c r="J8" s="31">
        <v>987.92</v>
      </c>
      <c r="K8" s="31">
        <v>2054.89</v>
      </c>
      <c r="L8" s="4">
        <f t="shared" si="5"/>
        <v>19.73843426709586</v>
      </c>
      <c r="M8" s="4">
        <f t="shared" si="6"/>
        <v>20.23843426709586</v>
      </c>
      <c r="N8" s="4">
        <f t="shared" si="7"/>
        <v>20.43843426709586</v>
      </c>
    </row>
    <row r="9" spans="1:14" ht="12.75">
      <c r="A9" s="1">
        <v>4</v>
      </c>
      <c r="B9" s="1">
        <v>36.8</v>
      </c>
      <c r="C9" s="1">
        <v>359</v>
      </c>
      <c r="D9" s="1">
        <v>54</v>
      </c>
      <c r="E9" s="1">
        <f t="shared" si="1"/>
        <v>0.9</v>
      </c>
      <c r="F9" s="3">
        <f t="shared" si="2"/>
        <v>359.9</v>
      </c>
      <c r="G9" s="5">
        <f t="shared" si="3"/>
        <v>6.281439977927592</v>
      </c>
      <c r="H9" s="10">
        <f t="shared" si="0"/>
        <v>36.79994395040899</v>
      </c>
      <c r="I9" s="10">
        <f t="shared" si="4"/>
        <v>-0.06422808386506279</v>
      </c>
      <c r="J9" s="31">
        <v>981.98</v>
      </c>
      <c r="K9" s="31">
        <v>2032.09</v>
      </c>
      <c r="L9" s="4">
        <f t="shared" si="5"/>
        <v>19.935771916134936</v>
      </c>
      <c r="M9" s="4">
        <f t="shared" si="6"/>
        <v>20.435771916134936</v>
      </c>
      <c r="N9" s="4">
        <f t="shared" si="7"/>
        <v>20.635771916134935</v>
      </c>
    </row>
    <row r="10" spans="1:15" ht="14.25" customHeight="1">
      <c r="A10" s="1">
        <v>5</v>
      </c>
      <c r="B10" s="1">
        <v>32.6</v>
      </c>
      <c r="C10" s="1">
        <v>359</v>
      </c>
      <c r="D10" s="1">
        <v>45</v>
      </c>
      <c r="E10" s="1">
        <f t="shared" si="1"/>
        <v>0.75</v>
      </c>
      <c r="F10" s="3">
        <f t="shared" si="2"/>
        <v>359.75</v>
      </c>
      <c r="G10" s="5">
        <f t="shared" si="3"/>
        <v>6.278821984049601</v>
      </c>
      <c r="H10" s="10">
        <f t="shared" si="0"/>
        <v>32.599689671495945</v>
      </c>
      <c r="I10" s="10">
        <f t="shared" si="4"/>
        <v>-0.14224388268273735</v>
      </c>
      <c r="J10" s="31">
        <v>973.36</v>
      </c>
      <c r="K10" s="31">
        <v>2018.79</v>
      </c>
      <c r="L10" s="4">
        <f t="shared" si="5"/>
        <v>19.857756117317262</v>
      </c>
      <c r="M10" s="4">
        <f t="shared" si="6"/>
        <v>20.357756117317262</v>
      </c>
      <c r="N10" s="4">
        <f t="shared" si="7"/>
        <v>20.55775611731726</v>
      </c>
      <c r="O10" s="2"/>
    </row>
    <row r="11" spans="1:15" ht="12.75">
      <c r="A11" s="1">
        <v>6</v>
      </c>
      <c r="B11" s="1">
        <v>62</v>
      </c>
      <c r="C11" s="1">
        <v>359</v>
      </c>
      <c r="D11" s="1">
        <v>16</v>
      </c>
      <c r="E11" s="1">
        <f t="shared" si="1"/>
        <v>0.26666666666666666</v>
      </c>
      <c r="F11" s="3">
        <f t="shared" si="2"/>
        <v>359.26666666666665</v>
      </c>
      <c r="G11" s="5">
        <f t="shared" si="3"/>
        <v>6.270386225998294</v>
      </c>
      <c r="H11" s="10">
        <f t="shared" si="0"/>
        <v>61.99492175847389</v>
      </c>
      <c r="I11" s="10">
        <f t="shared" si="4"/>
        <v>-0.793521367513304</v>
      </c>
      <c r="J11" s="31">
        <v>939.06</v>
      </c>
      <c r="K11" s="31">
        <v>2011.41</v>
      </c>
      <c r="L11" s="4">
        <f t="shared" si="5"/>
        <v>19.206478632486697</v>
      </c>
      <c r="M11" s="4">
        <f t="shared" si="6"/>
        <v>19.706478632486697</v>
      </c>
      <c r="N11" s="4">
        <f t="shared" si="7"/>
        <v>19.906478632486696</v>
      </c>
      <c r="O11" s="1"/>
    </row>
    <row r="12" spans="1:15" ht="12.75">
      <c r="A12" s="1">
        <v>7</v>
      </c>
      <c r="B12" s="1">
        <v>80.6</v>
      </c>
      <c r="C12" s="1">
        <v>359</v>
      </c>
      <c r="D12" s="1">
        <v>39</v>
      </c>
      <c r="E12" s="1">
        <f t="shared" si="1"/>
        <v>0.65</v>
      </c>
      <c r="F12" s="3">
        <f t="shared" si="2"/>
        <v>359.65</v>
      </c>
      <c r="G12" s="5">
        <f t="shared" si="3"/>
        <v>6.277076654797606</v>
      </c>
      <c r="H12" s="10">
        <f t="shared" si="0"/>
        <v>80.5984961846292</v>
      </c>
      <c r="I12" s="10">
        <f t="shared" si="4"/>
        <v>-0.4923543198887367</v>
      </c>
      <c r="J12" s="31">
        <v>919.5</v>
      </c>
      <c r="K12" s="31">
        <v>2003.92</v>
      </c>
      <c r="L12" s="4">
        <f t="shared" si="5"/>
        <v>19.507645680111263</v>
      </c>
      <c r="M12" s="4">
        <f t="shared" si="6"/>
        <v>20.007645680111263</v>
      </c>
      <c r="N12" s="4">
        <f t="shared" si="7"/>
        <v>20.207645680111263</v>
      </c>
      <c r="O12" s="1"/>
    </row>
    <row r="13" spans="1:15" ht="12.75">
      <c r="A13" s="1">
        <v>8</v>
      </c>
      <c r="B13" s="1">
        <v>75.5</v>
      </c>
      <c r="C13" s="1">
        <v>359</v>
      </c>
      <c r="D13" s="1">
        <v>46</v>
      </c>
      <c r="E13" s="1">
        <f t="shared" si="1"/>
        <v>0.7666666666666667</v>
      </c>
      <c r="F13" s="3">
        <f t="shared" si="2"/>
        <v>359.76666666666665</v>
      </c>
      <c r="G13" s="5">
        <f t="shared" si="3"/>
        <v>6.279112872258266</v>
      </c>
      <c r="H13" s="10">
        <f t="shared" si="0"/>
        <v>75.49937392745166</v>
      </c>
      <c r="I13" s="10">
        <f t="shared" si="4"/>
        <v>-0.3074679866793165</v>
      </c>
      <c r="J13" s="31">
        <v>924.84</v>
      </c>
      <c r="K13" s="31">
        <v>1992.86</v>
      </c>
      <c r="L13" s="4">
        <f t="shared" si="5"/>
        <v>19.692532013320683</v>
      </c>
      <c r="M13" s="4">
        <f t="shared" si="6"/>
        <v>20.192532013320683</v>
      </c>
      <c r="N13" s="4">
        <f t="shared" si="7"/>
        <v>20.392532013320682</v>
      </c>
      <c r="O13" s="1"/>
    </row>
    <row r="14" spans="1:15" ht="12.75">
      <c r="A14" s="1">
        <v>9</v>
      </c>
      <c r="B14" s="1">
        <v>72.5</v>
      </c>
      <c r="C14" s="1">
        <v>1</v>
      </c>
      <c r="D14" s="1">
        <v>36</v>
      </c>
      <c r="E14" s="1">
        <f t="shared" si="1"/>
        <v>0.6</v>
      </c>
      <c r="F14" s="3">
        <f t="shared" si="2"/>
        <v>1.6</v>
      </c>
      <c r="G14" s="5">
        <f t="shared" si="3"/>
        <v>0.027925268031909273</v>
      </c>
      <c r="H14" s="10">
        <f t="shared" si="0"/>
        <v>72.47173334042569</v>
      </c>
      <c r="I14" s="10">
        <f t="shared" si="4"/>
        <v>2.024318807458744</v>
      </c>
      <c r="J14" s="31">
        <v>931.19</v>
      </c>
      <c r="K14" s="31">
        <v>1977.16</v>
      </c>
      <c r="L14" s="4">
        <f t="shared" si="5"/>
        <v>22.024318807458744</v>
      </c>
      <c r="M14" s="4">
        <f t="shared" si="6"/>
        <v>22.524318807458744</v>
      </c>
      <c r="N14" s="4">
        <f t="shared" si="7"/>
        <v>22.724318807458744</v>
      </c>
      <c r="O14" s="1"/>
    </row>
    <row r="15" spans="1:15" ht="12.75">
      <c r="A15" s="1">
        <v>10</v>
      </c>
      <c r="B15" s="1">
        <v>49</v>
      </c>
      <c r="C15" s="1">
        <v>2</v>
      </c>
      <c r="D15" s="1">
        <v>40</v>
      </c>
      <c r="E15" s="1">
        <f t="shared" si="1"/>
        <v>0.6666666666666666</v>
      </c>
      <c r="F15" s="3">
        <f t="shared" si="2"/>
        <v>2.6666666666666665</v>
      </c>
      <c r="G15" s="5">
        <f t="shared" si="3"/>
        <v>0.046542113386515455</v>
      </c>
      <c r="H15" s="10">
        <f t="shared" si="0"/>
        <v>48.946938455587706</v>
      </c>
      <c r="I15" s="10">
        <f t="shared" si="4"/>
        <v>2.279740297689586</v>
      </c>
      <c r="J15" s="31">
        <v>954.33</v>
      </c>
      <c r="K15" s="31">
        <v>1982.23</v>
      </c>
      <c r="L15" s="4">
        <f t="shared" si="5"/>
        <v>22.279740297689585</v>
      </c>
      <c r="M15" s="4">
        <f t="shared" si="6"/>
        <v>22.779740297689585</v>
      </c>
      <c r="N15" s="4">
        <f t="shared" si="7"/>
        <v>22.979740297689585</v>
      </c>
      <c r="O15" s="1"/>
    </row>
    <row r="16" spans="1:15" ht="12.75">
      <c r="A16" s="1">
        <v>11</v>
      </c>
      <c r="B16" s="1">
        <v>41.2</v>
      </c>
      <c r="C16" s="1">
        <v>0</v>
      </c>
      <c r="D16" s="1">
        <v>16</v>
      </c>
      <c r="E16" s="1">
        <f t="shared" si="1"/>
        <v>0.26666666666666666</v>
      </c>
      <c r="F16" s="3">
        <f t="shared" si="2"/>
        <v>0.26666666666666666</v>
      </c>
      <c r="G16" s="5">
        <f t="shared" si="3"/>
        <v>0.004654211338651545</v>
      </c>
      <c r="H16" s="10">
        <f t="shared" si="0"/>
        <v>41.19955377013191</v>
      </c>
      <c r="I16" s="10">
        <f t="shared" si="4"/>
        <v>0.19175281486923992</v>
      </c>
      <c r="J16" s="31">
        <v>958.96</v>
      </c>
      <c r="K16" s="31">
        <v>1996.4</v>
      </c>
      <c r="L16" s="4">
        <f t="shared" si="5"/>
        <v>20.19175281486924</v>
      </c>
      <c r="M16" s="4">
        <f t="shared" si="6"/>
        <v>20.69175281486924</v>
      </c>
      <c r="N16" s="4">
        <f t="shared" si="7"/>
        <v>20.89175281486924</v>
      </c>
      <c r="O16" s="1"/>
    </row>
    <row r="17" spans="1:15" ht="12.75">
      <c r="A17" s="1">
        <v>12</v>
      </c>
      <c r="B17" s="1">
        <v>34.7</v>
      </c>
      <c r="C17" s="1">
        <v>0</v>
      </c>
      <c r="D17" s="1">
        <v>3</v>
      </c>
      <c r="E17" s="1">
        <f t="shared" si="1"/>
        <v>0.05</v>
      </c>
      <c r="F17" s="3">
        <f t="shared" si="2"/>
        <v>0.05</v>
      </c>
      <c r="G17" s="5">
        <f t="shared" si="3"/>
        <v>0.0008726646259971648</v>
      </c>
      <c r="H17" s="10">
        <f t="shared" si="0"/>
        <v>34.69998678722026</v>
      </c>
      <c r="I17" s="10">
        <f t="shared" si="4"/>
        <v>0.030281458678659695</v>
      </c>
      <c r="J17" s="31">
        <v>970.6</v>
      </c>
      <c r="K17" s="31">
        <v>1981.57</v>
      </c>
      <c r="L17" s="4">
        <f t="shared" si="5"/>
        <v>20.030281458678658</v>
      </c>
      <c r="M17" s="4">
        <f t="shared" si="6"/>
        <v>20.530281458678658</v>
      </c>
      <c r="N17" s="4">
        <f t="shared" si="7"/>
        <v>20.730281458678657</v>
      </c>
      <c r="O17" s="1"/>
    </row>
    <row r="18" spans="1:15" ht="12.75">
      <c r="A18" s="1">
        <v>13</v>
      </c>
      <c r="B18" s="1">
        <v>51.7</v>
      </c>
      <c r="C18" s="1">
        <v>2</v>
      </c>
      <c r="D18" s="1">
        <v>38</v>
      </c>
      <c r="E18" s="1">
        <f t="shared" si="1"/>
        <v>0.6333333333333333</v>
      </c>
      <c r="F18" s="3">
        <f t="shared" si="2"/>
        <v>2.6333333333333333</v>
      </c>
      <c r="G18" s="5">
        <f t="shared" si="3"/>
        <v>0.04596033696918401</v>
      </c>
      <c r="H18" s="10">
        <f t="shared" si="0"/>
        <v>51.64540529724065</v>
      </c>
      <c r="I18" s="10">
        <f t="shared" si="4"/>
        <v>2.3753129654316756</v>
      </c>
      <c r="J18" s="31">
        <v>956.17</v>
      </c>
      <c r="K18" s="31">
        <v>1972.58</v>
      </c>
      <c r="L18" s="4">
        <f t="shared" si="5"/>
        <v>22.375312965431675</v>
      </c>
      <c r="M18" s="16">
        <f t="shared" si="6"/>
        <v>22.875312965431675</v>
      </c>
      <c r="N18" s="17">
        <f t="shared" si="7"/>
        <v>23.075312965431674</v>
      </c>
      <c r="O18" s="1"/>
    </row>
    <row r="19" spans="1:15" ht="12.75">
      <c r="A19" s="1">
        <v>14</v>
      </c>
      <c r="B19" s="1">
        <v>68.2</v>
      </c>
      <c r="C19" s="1">
        <v>1</v>
      </c>
      <c r="D19" s="1">
        <v>46</v>
      </c>
      <c r="E19" s="1">
        <f t="shared" si="1"/>
        <v>0.7666666666666667</v>
      </c>
      <c r="F19" s="3">
        <f t="shared" si="2"/>
        <v>1.7666666666666666</v>
      </c>
      <c r="G19" s="5">
        <f t="shared" si="3"/>
        <v>0.030834150118566488</v>
      </c>
      <c r="H19" s="10">
        <f t="shared" si="0"/>
        <v>68.1675821704042</v>
      </c>
      <c r="I19" s="10">
        <f t="shared" si="4"/>
        <v>2.102555835451763</v>
      </c>
      <c r="J19" s="31">
        <v>967.14</v>
      </c>
      <c r="K19" s="31">
        <v>1940.24</v>
      </c>
      <c r="L19" s="4">
        <f t="shared" si="5"/>
        <v>22.102555835451763</v>
      </c>
      <c r="M19" s="4">
        <f t="shared" si="6"/>
        <v>22.602555835451763</v>
      </c>
      <c r="N19" s="4">
        <f t="shared" si="7"/>
        <v>22.802555835451763</v>
      </c>
      <c r="O19" s="1"/>
    </row>
    <row r="20" spans="1:15" ht="12.75">
      <c r="A20" s="1">
        <v>15</v>
      </c>
      <c r="B20" s="1">
        <v>61.4</v>
      </c>
      <c r="C20" s="1">
        <v>359</v>
      </c>
      <c r="D20" s="1">
        <v>54</v>
      </c>
      <c r="E20" s="1">
        <f t="shared" si="1"/>
        <v>0.9</v>
      </c>
      <c r="F20" s="3">
        <f t="shared" si="2"/>
        <v>359.9</v>
      </c>
      <c r="G20" s="5">
        <f t="shared" si="3"/>
        <v>6.281439977927592</v>
      </c>
      <c r="H20" s="10">
        <f t="shared" si="0"/>
        <v>61.39990648247586</v>
      </c>
      <c r="I20" s="10">
        <f t="shared" si="4"/>
        <v>-0.10716316166616453</v>
      </c>
      <c r="J20" s="31">
        <v>982.8</v>
      </c>
      <c r="K20" s="31">
        <v>1941.06</v>
      </c>
      <c r="L20" s="4">
        <f t="shared" si="5"/>
        <v>19.892836838333835</v>
      </c>
      <c r="M20" s="4">
        <f t="shared" si="6"/>
        <v>20.392836838333835</v>
      </c>
      <c r="N20" s="4">
        <f t="shared" si="7"/>
        <v>20.592836838333834</v>
      </c>
      <c r="O20" s="1"/>
    </row>
    <row r="21" spans="1:15" ht="12.75">
      <c r="A21" s="1">
        <v>16</v>
      </c>
      <c r="B21" s="1">
        <v>68.1</v>
      </c>
      <c r="C21" s="1">
        <v>359</v>
      </c>
      <c r="D21" s="1">
        <v>8</v>
      </c>
      <c r="E21" s="1">
        <f t="shared" si="1"/>
        <v>0.13333333333333333</v>
      </c>
      <c r="F21" s="3">
        <f t="shared" si="2"/>
        <v>359.1333333333333</v>
      </c>
      <c r="G21" s="5">
        <f t="shared" si="3"/>
        <v>6.268059120328969</v>
      </c>
      <c r="H21" s="10">
        <f t="shared" si="0"/>
        <v>68.0922094564922</v>
      </c>
      <c r="I21" s="10">
        <f t="shared" si="4"/>
        <v>-1.0300540438218742</v>
      </c>
      <c r="J21" s="31">
        <v>992.4</v>
      </c>
      <c r="K21" s="31">
        <v>1932.33</v>
      </c>
      <c r="L21" s="18">
        <f t="shared" si="5"/>
        <v>18.969945956178126</v>
      </c>
      <c r="M21" s="4">
        <f t="shared" si="6"/>
        <v>19.469945956178126</v>
      </c>
      <c r="N21" s="4">
        <f t="shared" si="7"/>
        <v>19.669945956178125</v>
      </c>
      <c r="O21" s="1"/>
    </row>
    <row r="22" spans="1:15" ht="12.75">
      <c r="A22" s="1">
        <v>17</v>
      </c>
      <c r="B22" s="1">
        <v>96.5</v>
      </c>
      <c r="C22" s="1">
        <v>359</v>
      </c>
      <c r="D22" s="1">
        <v>42</v>
      </c>
      <c r="E22" s="1">
        <f t="shared" si="1"/>
        <v>0.7</v>
      </c>
      <c r="F22" s="3">
        <f t="shared" si="2"/>
        <v>359.7</v>
      </c>
      <c r="G22" s="5">
        <f t="shared" si="3"/>
        <v>6.277949319423604</v>
      </c>
      <c r="H22" s="10">
        <f t="shared" si="0"/>
        <v>96.49867720187667</v>
      </c>
      <c r="I22" s="10">
        <f t="shared" si="4"/>
        <v>-0.5052705097319816</v>
      </c>
      <c r="J22" s="31">
        <v>994.07</v>
      </c>
      <c r="K22" s="31">
        <v>1903.68</v>
      </c>
      <c r="L22" s="4">
        <f t="shared" si="5"/>
        <v>19.494729490268018</v>
      </c>
      <c r="M22" s="4">
        <f t="shared" si="6"/>
        <v>19.994729490268018</v>
      </c>
      <c r="N22" s="4">
        <f t="shared" si="7"/>
        <v>20.194729490268017</v>
      </c>
      <c r="O22" s="1"/>
    </row>
    <row r="23" spans="1:15" ht="12.75">
      <c r="A23" s="1">
        <v>18</v>
      </c>
      <c r="B23" s="1">
        <v>94.2</v>
      </c>
      <c r="C23" s="1">
        <v>1</v>
      </c>
      <c r="D23" s="1">
        <v>15</v>
      </c>
      <c r="E23" s="1">
        <f t="shared" si="1"/>
        <v>0.25</v>
      </c>
      <c r="F23" s="3">
        <f t="shared" si="2"/>
        <v>1.25</v>
      </c>
      <c r="G23" s="5">
        <f t="shared" si="3"/>
        <v>0.02181661564992912</v>
      </c>
      <c r="H23" s="10">
        <f t="shared" si="0"/>
        <v>94.17758295092744</v>
      </c>
      <c r="I23" s="10">
        <f t="shared" si="4"/>
        <v>2.0549621702556577</v>
      </c>
      <c r="J23" s="31">
        <v>972.42</v>
      </c>
      <c r="K23" s="31">
        <v>1909.43</v>
      </c>
      <c r="L23" s="4">
        <f t="shared" si="5"/>
        <v>22.054962170255656</v>
      </c>
      <c r="M23" s="4">
        <f t="shared" si="6"/>
        <v>22.554962170255656</v>
      </c>
      <c r="N23" s="4">
        <f t="shared" si="7"/>
        <v>22.754962170255656</v>
      </c>
      <c r="O23" s="1"/>
    </row>
    <row r="24" spans="1:15" ht="12.75">
      <c r="A24" s="1">
        <v>19</v>
      </c>
      <c r="B24" s="1">
        <v>46.1</v>
      </c>
      <c r="C24" s="1">
        <v>359</v>
      </c>
      <c r="D24" s="1">
        <v>8</v>
      </c>
      <c r="E24" s="1">
        <f t="shared" si="1"/>
        <v>0.13333333333333333</v>
      </c>
      <c r="F24" s="3">
        <f t="shared" si="2"/>
        <v>359.1333333333333</v>
      </c>
      <c r="G24" s="5">
        <f t="shared" si="3"/>
        <v>6.268059120328969</v>
      </c>
      <c r="H24" s="10">
        <f t="shared" si="0"/>
        <v>46.09472622531998</v>
      </c>
      <c r="I24" s="10">
        <f t="shared" si="4"/>
        <v>-0.6972906229102557</v>
      </c>
      <c r="J24" s="31">
        <v>1002.51</v>
      </c>
      <c r="K24" s="31">
        <v>1953.97</v>
      </c>
      <c r="L24" s="4">
        <f t="shared" si="5"/>
        <v>19.302709377089744</v>
      </c>
      <c r="M24" s="4">
        <f t="shared" si="6"/>
        <v>19.802709377089744</v>
      </c>
      <c r="N24" s="4">
        <f t="shared" si="7"/>
        <v>20.002709377089744</v>
      </c>
      <c r="O24" s="1"/>
    </row>
    <row r="25" spans="1:15" ht="12.75">
      <c r="A25" s="1">
        <v>20</v>
      </c>
      <c r="B25" s="1">
        <v>36</v>
      </c>
      <c r="C25" s="1">
        <v>359</v>
      </c>
      <c r="D25" s="1">
        <v>14</v>
      </c>
      <c r="E25" s="1">
        <f t="shared" si="1"/>
        <v>0.23333333333333334</v>
      </c>
      <c r="F25" s="3">
        <f t="shared" si="2"/>
        <v>359.23333333333335</v>
      </c>
      <c r="G25" s="5">
        <f t="shared" si="3"/>
        <v>6.269804449580963</v>
      </c>
      <c r="H25" s="10">
        <f t="shared" si="0"/>
        <v>35.9967771957853</v>
      </c>
      <c r="I25" s="10">
        <f t="shared" si="4"/>
        <v>-0.48169649883655485</v>
      </c>
      <c r="J25" s="31">
        <v>1021.81</v>
      </c>
      <c r="K25" s="31">
        <v>1971.37</v>
      </c>
      <c r="L25" s="4">
        <f t="shared" si="5"/>
        <v>19.518303501163444</v>
      </c>
      <c r="M25" s="4">
        <f t="shared" si="6"/>
        <v>20.018303501163444</v>
      </c>
      <c r="N25" s="4">
        <f t="shared" si="7"/>
        <v>20.218303501163444</v>
      </c>
      <c r="O25" s="1"/>
    </row>
    <row r="26" spans="1:15" ht="12.75">
      <c r="A26" s="1">
        <v>21</v>
      </c>
      <c r="B26" s="1">
        <v>36.8</v>
      </c>
      <c r="C26" s="1">
        <v>359</v>
      </c>
      <c r="D26" s="1">
        <v>47</v>
      </c>
      <c r="E26" s="1">
        <f t="shared" si="1"/>
        <v>0.7833333333333333</v>
      </c>
      <c r="F26" s="3">
        <f t="shared" si="2"/>
        <v>359.78333333333336</v>
      </c>
      <c r="G26" s="5">
        <f t="shared" si="3"/>
        <v>6.279403760466932</v>
      </c>
      <c r="H26" s="10">
        <f t="shared" si="0"/>
        <v>36.79973687855562</v>
      </c>
      <c r="I26" s="10">
        <f t="shared" si="4"/>
        <v>-0.1391605873568349</v>
      </c>
      <c r="J26" s="31">
        <v>1031.15</v>
      </c>
      <c r="K26" s="31">
        <v>1980.4</v>
      </c>
      <c r="L26" s="4">
        <f t="shared" si="5"/>
        <v>19.860839412643166</v>
      </c>
      <c r="M26" s="4">
        <f t="shared" si="6"/>
        <v>20.360839412643166</v>
      </c>
      <c r="N26" s="4">
        <f t="shared" si="7"/>
        <v>20.560839412643166</v>
      </c>
      <c r="O26" s="1"/>
    </row>
    <row r="27" spans="1:15" ht="12.75">
      <c r="A27" s="1">
        <v>22</v>
      </c>
      <c r="B27" s="1">
        <v>24.6</v>
      </c>
      <c r="C27" s="1">
        <v>0</v>
      </c>
      <c r="D27" s="1">
        <v>1</v>
      </c>
      <c r="E27" s="1">
        <f t="shared" si="1"/>
        <v>0.016666666666666666</v>
      </c>
      <c r="F27" s="3">
        <f t="shared" si="2"/>
        <v>0.016666666666666666</v>
      </c>
      <c r="G27" s="5">
        <f t="shared" si="3"/>
        <v>0.0002908882086657216</v>
      </c>
      <c r="H27" s="10">
        <f t="shared" si="0"/>
        <v>24.599998959223825</v>
      </c>
      <c r="I27" s="10">
        <f t="shared" si="4"/>
        <v>0.007155849832260246</v>
      </c>
      <c r="J27" s="31">
        <v>975.47</v>
      </c>
      <c r="K27" s="31">
        <v>1998.09</v>
      </c>
      <c r="L27" s="4">
        <f t="shared" si="5"/>
        <v>20.00715584983226</v>
      </c>
      <c r="M27" s="4">
        <f t="shared" si="6"/>
        <v>20.50715584983226</v>
      </c>
      <c r="N27" s="4">
        <f t="shared" si="7"/>
        <v>20.707155849832258</v>
      </c>
      <c r="O27" s="1"/>
    </row>
    <row r="28" spans="1:15" ht="12.75">
      <c r="A28" s="1">
        <v>23</v>
      </c>
      <c r="B28" s="1">
        <v>15.1</v>
      </c>
      <c r="C28" s="1">
        <v>0</v>
      </c>
      <c r="D28" s="1">
        <v>22</v>
      </c>
      <c r="E28" s="1">
        <f t="shared" si="1"/>
        <v>0.36666666666666664</v>
      </c>
      <c r="F28" s="3">
        <f t="shared" si="2"/>
        <v>0.36666666666666664</v>
      </c>
      <c r="G28" s="5">
        <f t="shared" si="3"/>
        <v>0.006399540590645875</v>
      </c>
      <c r="H28" s="10">
        <f t="shared" si="0"/>
        <v>15.099690797450988</v>
      </c>
      <c r="I28" s="10">
        <f t="shared" si="4"/>
        <v>0.0966324033330979</v>
      </c>
      <c r="J28" s="31">
        <v>1014.12</v>
      </c>
      <c r="K28" s="31">
        <v>1994.65</v>
      </c>
      <c r="L28" s="4">
        <f t="shared" si="5"/>
        <v>20.096632403333096</v>
      </c>
      <c r="M28" s="4">
        <f t="shared" si="6"/>
        <v>20.596632403333096</v>
      </c>
      <c r="N28" s="4">
        <f t="shared" si="7"/>
        <v>20.796632403333096</v>
      </c>
      <c r="O28" s="1"/>
    </row>
    <row r="29" spans="1:15" ht="12.75">
      <c r="A29" s="1">
        <v>24</v>
      </c>
      <c r="B29" s="1">
        <v>50.4</v>
      </c>
      <c r="C29" s="1">
        <v>359</v>
      </c>
      <c r="D29" s="1">
        <v>56</v>
      </c>
      <c r="E29" s="1">
        <f t="shared" si="1"/>
        <v>0.9333333333333333</v>
      </c>
      <c r="F29" s="3">
        <f t="shared" si="2"/>
        <v>359.93333333333334</v>
      </c>
      <c r="G29" s="5">
        <f t="shared" si="3"/>
        <v>6.282021754344924</v>
      </c>
      <c r="H29" s="10">
        <f t="shared" si="0"/>
        <v>50.39996588285283</v>
      </c>
      <c r="I29" s="10">
        <f t="shared" si="4"/>
        <v>-0.05864304963463488</v>
      </c>
      <c r="J29" s="31">
        <v>1050.23</v>
      </c>
      <c r="K29" s="31">
        <v>2004.11</v>
      </c>
      <c r="L29" s="4">
        <f t="shared" si="5"/>
        <v>19.941356950365364</v>
      </c>
      <c r="M29" s="4">
        <f t="shared" si="6"/>
        <v>20.441356950365364</v>
      </c>
      <c r="N29" s="4">
        <f t="shared" si="7"/>
        <v>20.641356950365363</v>
      </c>
      <c r="O29" s="1"/>
    </row>
    <row r="30" spans="1:15" ht="12.75">
      <c r="A30" s="1">
        <v>25</v>
      </c>
      <c r="B30" s="1">
        <v>41.2</v>
      </c>
      <c r="C30" s="1">
        <v>2</v>
      </c>
      <c r="D30" s="1">
        <v>5</v>
      </c>
      <c r="E30" s="1">
        <f t="shared" si="1"/>
        <v>0.08333333333333333</v>
      </c>
      <c r="F30" s="3">
        <f t="shared" si="2"/>
        <v>2.0833333333333335</v>
      </c>
      <c r="G30" s="5">
        <f t="shared" si="3"/>
        <v>0.0363610260832152</v>
      </c>
      <c r="H30" s="10">
        <f t="shared" si="0"/>
        <v>41.17276724173528</v>
      </c>
      <c r="I30" s="10">
        <f t="shared" si="4"/>
        <v>1.4977441897367858</v>
      </c>
      <c r="J30" s="31">
        <v>1039.71</v>
      </c>
      <c r="K30" s="31">
        <v>2010.99</v>
      </c>
      <c r="L30" s="4">
        <f t="shared" si="5"/>
        <v>21.497744189736785</v>
      </c>
      <c r="M30" s="4">
        <f t="shared" si="6"/>
        <v>21.997744189736785</v>
      </c>
      <c r="N30" s="4">
        <f t="shared" si="7"/>
        <v>22.197744189736785</v>
      </c>
      <c r="O30" s="1"/>
    </row>
    <row r="31" spans="1:15" ht="12.75">
      <c r="A31" s="1">
        <v>26</v>
      </c>
      <c r="B31" s="1">
        <v>29.5</v>
      </c>
      <c r="C31" s="1">
        <v>6</v>
      </c>
      <c r="D31" s="1">
        <v>19</v>
      </c>
      <c r="E31" s="1">
        <f t="shared" si="1"/>
        <v>0.31666666666666665</v>
      </c>
      <c r="F31" s="3">
        <f t="shared" si="2"/>
        <v>6.316666666666666</v>
      </c>
      <c r="G31" s="5">
        <f t="shared" si="3"/>
        <v>0.11024663108430847</v>
      </c>
      <c r="H31" s="10">
        <f t="shared" si="0"/>
        <v>29.320905293086188</v>
      </c>
      <c r="I31" s="10">
        <f t="shared" si="4"/>
        <v>3.2456914200013456</v>
      </c>
      <c r="J31" s="31">
        <v>1025.23</v>
      </c>
      <c r="K31" s="31">
        <v>2015.29</v>
      </c>
      <c r="L31" s="17">
        <f t="shared" si="5"/>
        <v>23.245691420001346</v>
      </c>
      <c r="M31" s="20">
        <f t="shared" si="6"/>
        <v>23.745691420001346</v>
      </c>
      <c r="N31" s="17">
        <f t="shared" si="7"/>
        <v>23.945691420001346</v>
      </c>
      <c r="O31" s="1"/>
    </row>
    <row r="32" spans="1:15" ht="12.75">
      <c r="A32" s="1">
        <v>27</v>
      </c>
      <c r="B32" s="1">
        <v>39.6</v>
      </c>
      <c r="C32" s="1">
        <v>0</v>
      </c>
      <c r="D32" s="1">
        <v>3</v>
      </c>
      <c r="E32" s="1">
        <f t="shared" si="1"/>
        <v>0.05</v>
      </c>
      <c r="F32" s="3">
        <f t="shared" si="2"/>
        <v>0.05</v>
      </c>
      <c r="G32" s="5">
        <f t="shared" si="3"/>
        <v>0.0008726646259971648</v>
      </c>
      <c r="H32" s="10">
        <f t="shared" si="0"/>
        <v>39.599984921438676</v>
      </c>
      <c r="I32" s="10">
        <f t="shared" si="4"/>
        <v>0.03455751480331192</v>
      </c>
      <c r="J32" s="31">
        <v>1039.6</v>
      </c>
      <c r="K32" s="31">
        <v>1999.58</v>
      </c>
      <c r="L32" s="4">
        <f t="shared" si="5"/>
        <v>20.03455751480331</v>
      </c>
      <c r="M32" s="4">
        <f t="shared" si="6"/>
        <v>20.53455751480331</v>
      </c>
      <c r="N32" s="4">
        <f t="shared" si="7"/>
        <v>20.73455751480331</v>
      </c>
      <c r="O32" s="1"/>
    </row>
    <row r="33" spans="1:15" ht="12.75">
      <c r="A33" s="1">
        <v>28</v>
      </c>
      <c r="B33" s="1">
        <v>20.9</v>
      </c>
      <c r="C33" s="1">
        <v>0</v>
      </c>
      <c r="D33" s="1">
        <v>19</v>
      </c>
      <c r="E33" s="1">
        <f t="shared" si="1"/>
        <v>0.31666666666666665</v>
      </c>
      <c r="F33" s="3">
        <f t="shared" si="2"/>
        <v>0.31666666666666665</v>
      </c>
      <c r="G33" s="5">
        <f t="shared" si="3"/>
        <v>0.00552687596464871</v>
      </c>
      <c r="H33" s="10">
        <f t="shared" si="0"/>
        <v>20.8996807913722</v>
      </c>
      <c r="I33" s="10">
        <f t="shared" si="4"/>
        <v>0.11551111958506169</v>
      </c>
      <c r="J33" s="31">
        <v>1020.25</v>
      </c>
      <c r="K33" s="31">
        <v>1994.85</v>
      </c>
      <c r="L33" s="4">
        <f t="shared" si="5"/>
        <v>20.11551111958506</v>
      </c>
      <c r="M33" s="4">
        <f t="shared" si="6"/>
        <v>20.61551111958506</v>
      </c>
      <c r="N33" s="4">
        <f t="shared" si="7"/>
        <v>20.81551111958506</v>
      </c>
      <c r="O33" s="1"/>
    </row>
    <row r="34" spans="1:15" ht="12.75">
      <c r="A34" s="6">
        <v>29</v>
      </c>
      <c r="B34" s="6">
        <v>39.5</v>
      </c>
      <c r="C34" s="6">
        <v>4</v>
      </c>
      <c r="D34" s="6">
        <v>11</v>
      </c>
      <c r="E34" s="6">
        <f t="shared" si="1"/>
        <v>0.18333333333333332</v>
      </c>
      <c r="F34" s="6">
        <f t="shared" si="2"/>
        <v>4.183333333333334</v>
      </c>
      <c r="G34" s="13">
        <f t="shared" si="3"/>
        <v>0.07301294037509612</v>
      </c>
      <c r="H34" s="30">
        <f t="shared" si="0"/>
        <v>39.39476169673193</v>
      </c>
      <c r="I34" s="30">
        <f t="shared" si="4"/>
        <v>2.881449436950575</v>
      </c>
      <c r="J34" s="33">
        <v>1034.02</v>
      </c>
      <c r="K34" s="33">
        <v>2020.06</v>
      </c>
      <c r="L34" s="15">
        <f t="shared" si="5"/>
        <v>22.881449436950575</v>
      </c>
      <c r="M34" s="4">
        <f t="shared" si="6"/>
        <v>23.381449436950575</v>
      </c>
      <c r="N34" s="4">
        <f t="shared" si="7"/>
        <v>23.581449436950574</v>
      </c>
      <c r="O34" s="1"/>
    </row>
    <row r="35" spans="1:15" ht="12.75">
      <c r="A35" s="1">
        <v>30</v>
      </c>
      <c r="B35" s="1">
        <v>21.4</v>
      </c>
      <c r="C35" s="1">
        <v>1</v>
      </c>
      <c r="D35" s="1">
        <v>23</v>
      </c>
      <c r="E35" s="1">
        <f t="shared" si="1"/>
        <v>0.38333333333333336</v>
      </c>
      <c r="F35" s="3">
        <f t="shared" si="2"/>
        <v>1.3833333333333333</v>
      </c>
      <c r="G35" s="5">
        <f t="shared" si="3"/>
        <v>0.024143721319254893</v>
      </c>
      <c r="H35" s="10">
        <f t="shared" si="0"/>
        <v>21.39376306669107</v>
      </c>
      <c r="I35" s="10">
        <f t="shared" si="4"/>
        <v>0.5166254409968285</v>
      </c>
      <c r="J35" s="31">
        <v>1006.69</v>
      </c>
      <c r="K35" s="31">
        <v>2020.33</v>
      </c>
      <c r="L35" s="17">
        <f t="shared" si="5"/>
        <v>20.51662544099683</v>
      </c>
      <c r="M35" s="20">
        <f t="shared" si="6"/>
        <v>21.01662544099683</v>
      </c>
      <c r="N35" s="21">
        <f t="shared" si="7"/>
        <v>21.21662544099683</v>
      </c>
      <c r="O35" s="1"/>
    </row>
    <row r="36" spans="1:15" ht="12.75">
      <c r="A36" s="1"/>
      <c r="B36" s="1"/>
      <c r="C36" s="1"/>
      <c r="D36" s="1"/>
      <c r="E36" s="1">
        <f t="shared" si="1"/>
        <v>0</v>
      </c>
      <c r="F36" s="3"/>
      <c r="G36" s="5"/>
      <c r="H36" s="10"/>
      <c r="I36" s="10"/>
      <c r="J36" s="4"/>
      <c r="K36" s="4"/>
      <c r="L36" s="4"/>
      <c r="M36" s="1"/>
      <c r="N36" s="1"/>
      <c r="O36" s="1"/>
    </row>
    <row r="37" spans="1:15" ht="12.75">
      <c r="A37" s="1" t="s">
        <v>8</v>
      </c>
      <c r="B37" s="1"/>
      <c r="C37" s="1"/>
      <c r="D37" s="1"/>
      <c r="E37" s="1">
        <f t="shared" si="1"/>
        <v>0</v>
      </c>
      <c r="F37" s="3"/>
      <c r="G37" s="5"/>
      <c r="H37" s="10"/>
      <c r="I37" s="10"/>
      <c r="J37" s="4"/>
      <c r="K37" s="4"/>
      <c r="L37" s="4"/>
      <c r="M37" s="1"/>
      <c r="N37" s="1"/>
      <c r="O37" s="1"/>
    </row>
    <row r="38" spans="1:15" ht="12.75">
      <c r="A38" s="7">
        <v>31</v>
      </c>
      <c r="B38" s="1">
        <v>40</v>
      </c>
      <c r="C38" s="1">
        <v>0</v>
      </c>
      <c r="D38" s="1">
        <v>15</v>
      </c>
      <c r="E38" s="1">
        <f t="shared" si="1"/>
        <v>0.25</v>
      </c>
      <c r="F38" s="3">
        <f>C38+E38</f>
        <v>0.25</v>
      </c>
      <c r="G38" s="5">
        <f t="shared" si="3"/>
        <v>0.004363323129985824</v>
      </c>
      <c r="H38" s="10">
        <f aca="true" t="shared" si="8" ref="H38:H80">COS(G38)*B38</f>
        <v>39.99961922882938</v>
      </c>
      <c r="I38" s="10">
        <f t="shared" si="4"/>
        <v>0.17453237138986286</v>
      </c>
      <c r="J38" s="32">
        <v>1015.76</v>
      </c>
      <c r="K38" s="32">
        <v>2101.62</v>
      </c>
      <c r="L38" s="19">
        <f>23.45+I38</f>
        <v>23.62453237138986</v>
      </c>
      <c r="M38" s="21">
        <f>23.95+I38</f>
        <v>24.12453237138986</v>
      </c>
      <c r="N38" s="21">
        <f>24.15+I38</f>
        <v>24.32453237138986</v>
      </c>
      <c r="O38" s="1"/>
    </row>
    <row r="39" spans="1:15" ht="12.75">
      <c r="A39" s="1">
        <v>32</v>
      </c>
      <c r="B39" s="1">
        <v>44.2</v>
      </c>
      <c r="C39" s="1">
        <v>0</v>
      </c>
      <c r="D39" s="1">
        <v>16</v>
      </c>
      <c r="E39" s="1">
        <f t="shared" si="1"/>
        <v>0.26666666666666666</v>
      </c>
      <c r="F39" s="3">
        <f t="shared" si="2"/>
        <v>0.26666666666666666</v>
      </c>
      <c r="G39" s="5">
        <f t="shared" si="3"/>
        <v>0.004654211338651545</v>
      </c>
      <c r="H39" s="10">
        <f t="shared" si="8"/>
        <v>44.19952127766578</v>
      </c>
      <c r="I39" s="10">
        <f t="shared" si="4"/>
        <v>0.2057153984762234</v>
      </c>
      <c r="J39" s="31">
        <v>1005.78</v>
      </c>
      <c r="K39" s="31">
        <v>2104.34</v>
      </c>
      <c r="L39" s="17">
        <f aca="true" t="shared" si="9" ref="L39:L47">23.45+I39</f>
        <v>23.65571539847622</v>
      </c>
      <c r="M39" s="21">
        <f aca="true" t="shared" si="10" ref="M39:M47">23.95+I39</f>
        <v>24.15571539847622</v>
      </c>
      <c r="N39" s="21">
        <f aca="true" t="shared" si="11" ref="N39:N47">24.15+I39</f>
        <v>24.35571539847622</v>
      </c>
      <c r="O39" s="1"/>
    </row>
    <row r="40" spans="1:15" ht="12.75">
      <c r="A40" s="1">
        <v>33</v>
      </c>
      <c r="B40" s="1">
        <v>52.3</v>
      </c>
      <c r="C40" s="1">
        <v>356</v>
      </c>
      <c r="D40" s="1">
        <v>50</v>
      </c>
      <c r="E40" s="1">
        <f t="shared" si="1"/>
        <v>0.8333333333333334</v>
      </c>
      <c r="F40" s="3">
        <f t="shared" si="2"/>
        <v>356.8333333333333</v>
      </c>
      <c r="G40" s="5">
        <f t="shared" si="3"/>
        <v>6.227916547533099</v>
      </c>
      <c r="H40" s="10">
        <f t="shared" si="8"/>
        <v>52.220141605314375</v>
      </c>
      <c r="I40" s="10">
        <f t="shared" si="4"/>
        <v>-2.889084754885858</v>
      </c>
      <c r="J40" s="31">
        <v>984.06</v>
      </c>
      <c r="K40" s="31">
        <v>2102.09</v>
      </c>
      <c r="L40" s="16">
        <f t="shared" si="9"/>
        <v>20.560915245114142</v>
      </c>
      <c r="M40" s="4">
        <f t="shared" si="10"/>
        <v>21.060915245114142</v>
      </c>
      <c r="N40" s="4">
        <f t="shared" si="11"/>
        <v>21.26091524511414</v>
      </c>
      <c r="O40" s="1"/>
    </row>
    <row r="41" spans="1:15" ht="12.75">
      <c r="A41" s="1">
        <v>34</v>
      </c>
      <c r="B41" s="1">
        <v>59.1</v>
      </c>
      <c r="C41" s="1">
        <v>356</v>
      </c>
      <c r="D41" s="1">
        <v>34</v>
      </c>
      <c r="E41" s="1">
        <f t="shared" si="1"/>
        <v>0.5666666666666667</v>
      </c>
      <c r="F41" s="3">
        <f t="shared" si="2"/>
        <v>356.56666666666666</v>
      </c>
      <c r="G41" s="5">
        <f t="shared" si="3"/>
        <v>6.2232623361944475</v>
      </c>
      <c r="H41" s="10">
        <f t="shared" si="8"/>
        <v>58.993924716181056</v>
      </c>
      <c r="I41" s="10">
        <f t="shared" si="4"/>
        <v>-3.5393285495362474</v>
      </c>
      <c r="J41" s="31">
        <v>977.5</v>
      </c>
      <c r="K41" s="31">
        <v>2105.41</v>
      </c>
      <c r="L41" s="16">
        <f t="shared" si="9"/>
        <v>19.910671450463752</v>
      </c>
      <c r="M41" s="4">
        <f t="shared" si="10"/>
        <v>20.410671450463752</v>
      </c>
      <c r="N41" s="4">
        <f t="shared" si="11"/>
        <v>20.61067145046375</v>
      </c>
      <c r="O41" s="1"/>
    </row>
    <row r="42" spans="1:15" ht="12.75">
      <c r="A42" s="23">
        <v>35</v>
      </c>
      <c r="B42" s="23">
        <v>63</v>
      </c>
      <c r="C42" s="23">
        <v>354</v>
      </c>
      <c r="D42" s="23">
        <v>14</v>
      </c>
      <c r="E42" s="23">
        <f t="shared" si="1"/>
        <v>0.23333333333333334</v>
      </c>
      <c r="F42" s="24">
        <f t="shared" si="2"/>
        <v>354.23333333333335</v>
      </c>
      <c r="G42" s="25">
        <f t="shared" si="3"/>
        <v>6.182537986981247</v>
      </c>
      <c r="H42" s="26">
        <f t="shared" si="8"/>
        <v>62.68117795571821</v>
      </c>
      <c r="I42" s="26">
        <f t="shared" si="4"/>
        <v>-6.330081364689182</v>
      </c>
      <c r="J42" s="34">
        <v>954.83</v>
      </c>
      <c r="K42" s="34">
        <v>2051.58</v>
      </c>
      <c r="L42" s="27">
        <f t="shared" si="9"/>
        <v>17.119918635310817</v>
      </c>
      <c r="M42" s="28">
        <f t="shared" si="10"/>
        <v>17.619918635310817</v>
      </c>
      <c r="N42" s="27">
        <f t="shared" si="11"/>
        <v>17.819918635310817</v>
      </c>
      <c r="O42" s="1"/>
    </row>
    <row r="43" spans="1:15" ht="12.75">
      <c r="A43" s="23">
        <v>36</v>
      </c>
      <c r="B43" s="23">
        <v>88</v>
      </c>
      <c r="C43" s="23">
        <v>356</v>
      </c>
      <c r="D43" s="23">
        <v>24</v>
      </c>
      <c r="E43" s="23">
        <f t="shared" si="1"/>
        <v>0.4</v>
      </c>
      <c r="F43" s="24">
        <f t="shared" si="2"/>
        <v>356.4</v>
      </c>
      <c r="G43" s="25">
        <f t="shared" si="3"/>
        <v>6.22035345410779</v>
      </c>
      <c r="H43" s="26">
        <f t="shared" si="8"/>
        <v>87.8263521016879</v>
      </c>
      <c r="I43" s="26">
        <f t="shared" si="4"/>
        <v>-5.525565718579646</v>
      </c>
      <c r="J43" s="34">
        <v>938.93</v>
      </c>
      <c r="K43" s="34">
        <v>2023.47</v>
      </c>
      <c r="L43" s="29">
        <f t="shared" si="9"/>
        <v>17.924434281420353</v>
      </c>
      <c r="M43" s="29">
        <f t="shared" si="10"/>
        <v>18.424434281420353</v>
      </c>
      <c r="N43" s="29">
        <f t="shared" si="11"/>
        <v>18.624434281420353</v>
      </c>
      <c r="O43" s="1"/>
    </row>
    <row r="44" spans="1:15" ht="12.75">
      <c r="A44" s="3">
        <v>37</v>
      </c>
      <c r="B44" s="1">
        <v>60.2</v>
      </c>
      <c r="C44" s="1">
        <v>355</v>
      </c>
      <c r="D44" s="1">
        <v>46</v>
      </c>
      <c r="E44" s="1">
        <f t="shared" si="1"/>
        <v>0.7666666666666667</v>
      </c>
      <c r="F44" s="3">
        <f t="shared" si="2"/>
        <v>355.76666666666665</v>
      </c>
      <c r="G44" s="5">
        <f t="shared" si="3"/>
        <v>6.209299702178493</v>
      </c>
      <c r="H44" s="10">
        <f t="shared" si="8"/>
        <v>60.035756351649056</v>
      </c>
      <c r="I44" s="10">
        <f t="shared" si="4"/>
        <v>-4.443867604399357</v>
      </c>
      <c r="J44" s="31">
        <v>1020.6</v>
      </c>
      <c r="K44" s="31">
        <v>2105.52</v>
      </c>
      <c r="L44" s="18">
        <f t="shared" si="9"/>
        <v>19.00613239560064</v>
      </c>
      <c r="M44" s="18">
        <f t="shared" si="10"/>
        <v>19.50613239560064</v>
      </c>
      <c r="N44" s="18">
        <f t="shared" si="11"/>
        <v>19.70613239560064</v>
      </c>
      <c r="O44" s="1"/>
    </row>
    <row r="45" spans="1:15" ht="12.75">
      <c r="A45" s="1">
        <v>38</v>
      </c>
      <c r="B45" s="1">
        <v>38.2</v>
      </c>
      <c r="C45" s="1">
        <v>353</v>
      </c>
      <c r="D45" s="1">
        <v>30</v>
      </c>
      <c r="E45" s="1">
        <f t="shared" si="1"/>
        <v>0.5</v>
      </c>
      <c r="F45" s="3">
        <f t="shared" si="2"/>
        <v>353.5</v>
      </c>
      <c r="G45" s="5">
        <f t="shared" si="3"/>
        <v>6.169738905799955</v>
      </c>
      <c r="H45" s="10">
        <f t="shared" si="8"/>
        <v>37.95444488684564</v>
      </c>
      <c r="I45" s="10">
        <f t="shared" si="4"/>
        <v>-4.324362765934048</v>
      </c>
      <c r="J45" s="31">
        <v>979.08</v>
      </c>
      <c r="K45" s="31">
        <v>2059.52</v>
      </c>
      <c r="L45" s="18">
        <f t="shared" si="9"/>
        <v>19.12563723406595</v>
      </c>
      <c r="M45" s="18">
        <f t="shared" si="10"/>
        <v>19.62563723406595</v>
      </c>
      <c r="N45" s="18">
        <f t="shared" si="11"/>
        <v>19.82563723406595</v>
      </c>
      <c r="O45" s="1"/>
    </row>
    <row r="46" spans="1:16" ht="12.75">
      <c r="A46" s="7">
        <v>39</v>
      </c>
      <c r="B46" s="1">
        <v>21.9</v>
      </c>
      <c r="C46" s="1">
        <v>352</v>
      </c>
      <c r="D46" s="1">
        <v>22</v>
      </c>
      <c r="E46" s="1">
        <f t="shared" si="1"/>
        <v>0.36666666666666664</v>
      </c>
      <c r="F46" s="3">
        <f t="shared" si="2"/>
        <v>352.3666666666667</v>
      </c>
      <c r="G46" s="5">
        <f t="shared" si="3"/>
        <v>6.149958507610686</v>
      </c>
      <c r="H46" s="10">
        <f t="shared" si="8"/>
        <v>21.705931592071334</v>
      </c>
      <c r="I46" s="10">
        <f t="shared" si="4"/>
        <v>-2.9090434373380436</v>
      </c>
      <c r="J46" s="32">
        <v>997.5</v>
      </c>
      <c r="K46" s="32">
        <v>2052.13</v>
      </c>
      <c r="L46" s="19">
        <f t="shared" si="9"/>
        <v>20.540956562661954</v>
      </c>
      <c r="M46" s="4">
        <f t="shared" si="10"/>
        <v>21.040956562661954</v>
      </c>
      <c r="N46" s="4">
        <f t="shared" si="11"/>
        <v>21.240956562661957</v>
      </c>
      <c r="O46" s="1"/>
      <c r="P46" s="1"/>
    </row>
    <row r="47" spans="1:16" ht="12.75">
      <c r="A47" s="1">
        <v>40</v>
      </c>
      <c r="B47" s="1">
        <v>37.1</v>
      </c>
      <c r="C47" s="1">
        <v>355</v>
      </c>
      <c r="D47" s="1">
        <v>20</v>
      </c>
      <c r="E47" s="1">
        <f t="shared" si="1"/>
        <v>0.3333333333333333</v>
      </c>
      <c r="F47" s="3">
        <f t="shared" si="2"/>
        <v>355.3333333333333</v>
      </c>
      <c r="G47" s="5">
        <f t="shared" si="3"/>
        <v>6.201736608753184</v>
      </c>
      <c r="H47" s="10">
        <f t="shared" si="8"/>
        <v>36.977009346451176</v>
      </c>
      <c r="I47" s="10">
        <f t="shared" si="4"/>
        <v>-3.01840683017755</v>
      </c>
      <c r="J47" s="31"/>
      <c r="K47" s="31"/>
      <c r="L47" s="16">
        <f t="shared" si="9"/>
        <v>20.43159316982245</v>
      </c>
      <c r="M47" s="4">
        <f t="shared" si="10"/>
        <v>20.93159316982245</v>
      </c>
      <c r="N47" s="4">
        <f t="shared" si="11"/>
        <v>21.131593169822448</v>
      </c>
      <c r="O47" s="1"/>
      <c r="P47" s="1"/>
    </row>
    <row r="48" spans="1:18" ht="12.75">
      <c r="A48" s="1">
        <v>41</v>
      </c>
      <c r="B48" s="1"/>
      <c r="C48" s="1"/>
      <c r="D48" s="1"/>
      <c r="E48" s="1"/>
      <c r="F48" s="3"/>
      <c r="G48" s="5"/>
      <c r="H48" s="10"/>
      <c r="I48" s="10"/>
      <c r="J48" s="34">
        <v>1035.31</v>
      </c>
      <c r="K48" s="34">
        <v>2049.14</v>
      </c>
      <c r="L48" s="4"/>
      <c r="M48" s="16"/>
      <c r="N48" s="11"/>
      <c r="O48" s="4"/>
      <c r="P48" s="4"/>
      <c r="Q48" s="1"/>
      <c r="R48" s="1"/>
    </row>
    <row r="49" spans="1:18" ht="12.75">
      <c r="A49" s="1">
        <v>42</v>
      </c>
      <c r="B49" s="1"/>
      <c r="C49" s="1"/>
      <c r="D49" s="1"/>
      <c r="E49" s="1"/>
      <c r="F49" s="3"/>
      <c r="G49" s="5"/>
      <c r="H49" s="10"/>
      <c r="I49" s="10"/>
      <c r="J49" s="34">
        <v>1038.1</v>
      </c>
      <c r="K49" s="34">
        <v>2086.16</v>
      </c>
      <c r="L49" s="4"/>
      <c r="M49" s="16"/>
      <c r="N49" s="11"/>
      <c r="O49" s="4"/>
      <c r="P49" s="4"/>
      <c r="Q49" s="1"/>
      <c r="R49" s="1"/>
    </row>
    <row r="50" spans="1:16" ht="12.75">
      <c r="A50" s="1"/>
      <c r="B50" s="1"/>
      <c r="C50" s="1"/>
      <c r="D50" s="1"/>
      <c r="E50" s="1"/>
      <c r="F50" s="3"/>
      <c r="G50" s="5"/>
      <c r="H50" s="10"/>
      <c r="I50" s="10"/>
      <c r="J50" s="4"/>
      <c r="K50" s="4"/>
      <c r="L50" s="4"/>
      <c r="M50" s="1"/>
      <c r="N50" s="1"/>
      <c r="O50" s="1"/>
      <c r="P50" s="1"/>
    </row>
    <row r="51" spans="1:14" ht="12.75">
      <c r="A51" s="1" t="s">
        <v>9</v>
      </c>
      <c r="B51" s="1"/>
      <c r="C51" s="1"/>
      <c r="D51" s="1"/>
      <c r="E51" s="1"/>
      <c r="F51" s="3"/>
      <c r="G51" s="5"/>
      <c r="H51" s="10"/>
      <c r="I51" s="10"/>
      <c r="J51" s="4"/>
      <c r="K51" s="4"/>
      <c r="L51" s="4"/>
      <c r="M51" s="1"/>
      <c r="N51" s="1"/>
    </row>
    <row r="52" spans="1:14" ht="12.75">
      <c r="A52" s="1">
        <v>43</v>
      </c>
      <c r="B52" s="1">
        <v>36.3</v>
      </c>
      <c r="C52" s="1">
        <v>354</v>
      </c>
      <c r="D52" s="1">
        <v>39</v>
      </c>
      <c r="E52" s="1">
        <f t="shared" si="1"/>
        <v>0.65</v>
      </c>
      <c r="F52" s="3">
        <f t="shared" si="2"/>
        <v>354.65</v>
      </c>
      <c r="G52" s="5">
        <f t="shared" si="3"/>
        <v>6.189810192197889</v>
      </c>
      <c r="H52" s="10">
        <f t="shared" si="8"/>
        <v>36.14186669139791</v>
      </c>
      <c r="I52" s="10">
        <f t="shared" si="4"/>
        <v>-3.3845933376436808</v>
      </c>
      <c r="J52" s="31">
        <v>967.26</v>
      </c>
      <c r="K52" s="31">
        <v>2153.06</v>
      </c>
      <c r="L52" s="4">
        <f aca="true" t="shared" si="12" ref="L52:L64">23.58+I52</f>
        <v>20.19540666235632</v>
      </c>
      <c r="M52" s="4">
        <f aca="true" t="shared" si="13" ref="M52:M64">24.08+I52</f>
        <v>20.69540666235632</v>
      </c>
      <c r="N52" s="4">
        <f aca="true" t="shared" si="14" ref="N52:N64">24.28+I52</f>
        <v>20.895406662356322</v>
      </c>
    </row>
    <row r="53" spans="1:14" ht="12.75">
      <c r="A53" s="1">
        <v>44</v>
      </c>
      <c r="B53" s="1">
        <v>47</v>
      </c>
      <c r="C53" s="1">
        <v>353</v>
      </c>
      <c r="D53" s="1">
        <v>19</v>
      </c>
      <c r="E53" s="1">
        <f t="shared" si="1"/>
        <v>0.31666666666666665</v>
      </c>
      <c r="F53" s="3">
        <f t="shared" si="2"/>
        <v>353.31666666666666</v>
      </c>
      <c r="G53" s="5">
        <f t="shared" si="3"/>
        <v>6.166539135504632</v>
      </c>
      <c r="H53" s="10">
        <f t="shared" si="8"/>
        <v>46.6806136460523</v>
      </c>
      <c r="I53" s="10">
        <f t="shared" si="4"/>
        <v>-5.469946035199596</v>
      </c>
      <c r="J53" s="31">
        <v>954.68</v>
      </c>
      <c r="K53" s="31">
        <v>2151.36</v>
      </c>
      <c r="L53" s="18">
        <f t="shared" si="12"/>
        <v>18.1100539648004</v>
      </c>
      <c r="M53" s="18">
        <f t="shared" si="13"/>
        <v>18.6100539648004</v>
      </c>
      <c r="N53" s="18">
        <f t="shared" si="14"/>
        <v>18.810053964800403</v>
      </c>
    </row>
    <row r="54" spans="1:14" ht="12.75">
      <c r="A54" s="1">
        <v>45</v>
      </c>
      <c r="B54" s="1">
        <v>45.1</v>
      </c>
      <c r="C54" s="1">
        <v>352</v>
      </c>
      <c r="D54" s="1">
        <v>4</v>
      </c>
      <c r="E54" s="1">
        <f t="shared" si="1"/>
        <v>0.06666666666666667</v>
      </c>
      <c r="F54" s="3">
        <f t="shared" si="2"/>
        <v>352.06666666666666</v>
      </c>
      <c r="G54" s="5">
        <f t="shared" si="3"/>
        <v>6.144722519854703</v>
      </c>
      <c r="H54" s="10">
        <f t="shared" si="8"/>
        <v>44.66836294632743</v>
      </c>
      <c r="I54" s="10">
        <f t="shared" si="4"/>
        <v>-6.2247370783963945</v>
      </c>
      <c r="J54" s="31">
        <v>958.97</v>
      </c>
      <c r="K54" s="31">
        <v>2113.65</v>
      </c>
      <c r="L54" s="18">
        <f t="shared" si="12"/>
        <v>17.355262921603604</v>
      </c>
      <c r="M54" s="18">
        <f t="shared" si="13"/>
        <v>17.855262921603604</v>
      </c>
      <c r="N54" s="18">
        <f t="shared" si="14"/>
        <v>18.055262921603607</v>
      </c>
    </row>
    <row r="55" spans="1:14" ht="12.75">
      <c r="A55" s="1">
        <v>46</v>
      </c>
      <c r="B55" s="1">
        <v>29.2</v>
      </c>
      <c r="C55" s="1">
        <v>353</v>
      </c>
      <c r="D55" s="1">
        <v>58</v>
      </c>
      <c r="E55" s="1">
        <f t="shared" si="1"/>
        <v>0.9666666666666667</v>
      </c>
      <c r="F55" s="3">
        <f t="shared" si="2"/>
        <v>353.96666666666664</v>
      </c>
      <c r="G55" s="5">
        <f t="shared" si="3"/>
        <v>6.177883775642595</v>
      </c>
      <c r="H55" s="10">
        <f t="shared" si="8"/>
        <v>29.038258714262682</v>
      </c>
      <c r="I55" s="10">
        <f t="shared" si="4"/>
        <v>-3.0691254199767375</v>
      </c>
      <c r="J55" s="31">
        <v>973.34</v>
      </c>
      <c r="K55" s="31">
        <v>2120.52</v>
      </c>
      <c r="L55" s="4">
        <f t="shared" si="12"/>
        <v>20.510874580023263</v>
      </c>
      <c r="M55" s="4">
        <f t="shared" si="13"/>
        <v>21.010874580023263</v>
      </c>
      <c r="N55" s="4">
        <f t="shared" si="14"/>
        <v>21.210874580023265</v>
      </c>
    </row>
    <row r="56" spans="1:14" ht="12.75">
      <c r="A56" s="1">
        <v>47</v>
      </c>
      <c r="B56" s="1">
        <v>24.4</v>
      </c>
      <c r="C56" s="1">
        <v>359</v>
      </c>
      <c r="D56" s="1">
        <v>50</v>
      </c>
      <c r="E56" s="1">
        <f t="shared" si="1"/>
        <v>0.8333333333333334</v>
      </c>
      <c r="F56" s="3">
        <f t="shared" si="2"/>
        <v>359.8333333333333</v>
      </c>
      <c r="G56" s="5">
        <f t="shared" si="3"/>
        <v>6.280276425092929</v>
      </c>
      <c r="H56" s="10">
        <f t="shared" si="8"/>
        <v>24.399896768613864</v>
      </c>
      <c r="I56" s="10">
        <f t="shared" si="4"/>
        <v>-0.07097662281844722</v>
      </c>
      <c r="J56" s="31">
        <v>993.34</v>
      </c>
      <c r="K56" s="31">
        <v>2158.75</v>
      </c>
      <c r="L56" s="17">
        <f t="shared" si="12"/>
        <v>23.509023377181553</v>
      </c>
      <c r="M56" s="21">
        <f t="shared" si="13"/>
        <v>24.009023377181553</v>
      </c>
      <c r="N56" s="22">
        <f t="shared" si="14"/>
        <v>24.209023377181556</v>
      </c>
    </row>
    <row r="57" spans="1:14" ht="12.75">
      <c r="A57" s="1">
        <v>48</v>
      </c>
      <c r="B57" s="1">
        <v>42</v>
      </c>
      <c r="C57" s="1">
        <v>359</v>
      </c>
      <c r="D57" s="1">
        <v>16</v>
      </c>
      <c r="E57" s="1">
        <f t="shared" si="1"/>
        <v>0.26666666666666666</v>
      </c>
      <c r="F57" s="3">
        <f t="shared" si="2"/>
        <v>359.26666666666665</v>
      </c>
      <c r="G57" s="5">
        <f t="shared" si="3"/>
        <v>6.270386225998294</v>
      </c>
      <c r="H57" s="10">
        <f t="shared" si="8"/>
        <v>41.99655990090167</v>
      </c>
      <c r="I57" s="10">
        <f t="shared" si="4"/>
        <v>-0.537546732831593</v>
      </c>
      <c r="J57" s="31">
        <v>994.51</v>
      </c>
      <c r="K57" s="31">
        <v>2176.74</v>
      </c>
      <c r="L57" s="17">
        <f t="shared" si="12"/>
        <v>23.042453267168405</v>
      </c>
      <c r="M57" s="17">
        <f t="shared" si="13"/>
        <v>23.542453267168405</v>
      </c>
      <c r="N57" s="17">
        <f t="shared" si="14"/>
        <v>23.742453267168408</v>
      </c>
    </row>
    <row r="58" spans="1:14" ht="12.75">
      <c r="A58" s="1">
        <v>49</v>
      </c>
      <c r="B58" s="1">
        <v>48.5</v>
      </c>
      <c r="C58" s="1">
        <v>359</v>
      </c>
      <c r="D58" s="1">
        <v>28</v>
      </c>
      <c r="E58" s="1">
        <f t="shared" si="1"/>
        <v>0.4666666666666667</v>
      </c>
      <c r="F58" s="3">
        <f t="shared" si="2"/>
        <v>359.46666666666664</v>
      </c>
      <c r="G58" s="5">
        <f t="shared" si="3"/>
        <v>6.2738768845022825</v>
      </c>
      <c r="H58" s="10">
        <f t="shared" si="8"/>
        <v>48.497898831902745</v>
      </c>
      <c r="I58" s="10">
        <f t="shared" si="4"/>
        <v>-0.45145198031015615</v>
      </c>
      <c r="J58" s="31">
        <v>1008.93</v>
      </c>
      <c r="K58" s="31">
        <v>2182.36</v>
      </c>
      <c r="L58" s="17">
        <f t="shared" si="12"/>
        <v>23.12854801968984</v>
      </c>
      <c r="M58" s="17">
        <f t="shared" si="13"/>
        <v>23.62854801968984</v>
      </c>
      <c r="N58" s="17">
        <f t="shared" si="14"/>
        <v>23.828548019689844</v>
      </c>
    </row>
    <row r="59" spans="1:14" ht="12.75">
      <c r="A59" s="1">
        <v>50</v>
      </c>
      <c r="B59" s="1">
        <v>46.4</v>
      </c>
      <c r="C59" s="1">
        <v>358</v>
      </c>
      <c r="D59" s="1">
        <v>40</v>
      </c>
      <c r="E59" s="1">
        <f t="shared" si="1"/>
        <v>0.6666666666666666</v>
      </c>
      <c r="F59" s="3">
        <f t="shared" si="2"/>
        <v>358.6666666666667</v>
      </c>
      <c r="G59" s="5">
        <f t="shared" si="3"/>
        <v>6.259914250486329</v>
      </c>
      <c r="H59" s="10">
        <f t="shared" si="8"/>
        <v>46.38743679072702</v>
      </c>
      <c r="I59" s="10">
        <f t="shared" si="4"/>
        <v>-1.0796795757562125</v>
      </c>
      <c r="J59" s="31">
        <v>1024.01</v>
      </c>
      <c r="K59" s="31">
        <v>2173.85</v>
      </c>
      <c r="L59" s="17">
        <f t="shared" si="12"/>
        <v>22.500320424243785</v>
      </c>
      <c r="M59" s="17">
        <f t="shared" si="13"/>
        <v>23.000320424243785</v>
      </c>
      <c r="N59" s="17">
        <f t="shared" si="14"/>
        <v>23.200320424243788</v>
      </c>
    </row>
    <row r="60" spans="1:14" ht="12.75">
      <c r="A60" s="1">
        <v>51</v>
      </c>
      <c r="B60" s="1">
        <v>29</v>
      </c>
      <c r="C60" s="1">
        <v>359</v>
      </c>
      <c r="D60" s="1">
        <v>23</v>
      </c>
      <c r="E60" s="1">
        <f t="shared" si="1"/>
        <v>0.38333333333333336</v>
      </c>
      <c r="F60" s="3">
        <f t="shared" si="2"/>
        <v>359.3833333333333</v>
      </c>
      <c r="G60" s="5">
        <f t="shared" si="3"/>
        <v>6.272422443458955</v>
      </c>
      <c r="H60" s="10">
        <f t="shared" si="8"/>
        <v>28.998320347299934</v>
      </c>
      <c r="I60" s="10">
        <f t="shared" si="4"/>
        <v>-0.312117021917353</v>
      </c>
      <c r="J60" s="31">
        <v>1026.61</v>
      </c>
      <c r="K60" s="31">
        <v>2142.91</v>
      </c>
      <c r="L60" s="17">
        <f t="shared" si="12"/>
        <v>23.267882978082646</v>
      </c>
      <c r="M60" s="17">
        <f t="shared" si="13"/>
        <v>23.767882978082646</v>
      </c>
      <c r="N60" s="17">
        <f t="shared" si="14"/>
        <v>23.96788297808265</v>
      </c>
    </row>
    <row r="61" spans="1:14" ht="12.75">
      <c r="A61" s="1">
        <v>52</v>
      </c>
      <c r="B61" s="1">
        <v>20.2</v>
      </c>
      <c r="C61" s="1">
        <v>359</v>
      </c>
      <c r="D61" s="1">
        <v>58</v>
      </c>
      <c r="E61" s="1">
        <f t="shared" si="1"/>
        <v>0.9666666666666667</v>
      </c>
      <c r="F61" s="3">
        <f t="shared" si="2"/>
        <v>359.96666666666664</v>
      </c>
      <c r="G61" s="5">
        <f t="shared" si="3"/>
        <v>6.2826035307622545</v>
      </c>
      <c r="H61" s="10">
        <f t="shared" si="8"/>
        <v>20.199996581515716</v>
      </c>
      <c r="I61" s="10">
        <f t="shared" si="4"/>
        <v>-0.011751882967174162</v>
      </c>
      <c r="J61" s="31">
        <v>1014.76</v>
      </c>
      <c r="K61" s="31">
        <v>2147.22</v>
      </c>
      <c r="L61" s="17">
        <f t="shared" si="12"/>
        <v>23.568248117032823</v>
      </c>
      <c r="M61" s="21">
        <f t="shared" si="13"/>
        <v>24.068248117032823</v>
      </c>
      <c r="N61" s="22">
        <f t="shared" si="14"/>
        <v>24.268248117032826</v>
      </c>
    </row>
    <row r="62" spans="1:14" ht="12.75">
      <c r="A62" s="1">
        <v>53</v>
      </c>
      <c r="B62" s="12">
        <v>42</v>
      </c>
      <c r="C62" s="12">
        <v>357</v>
      </c>
      <c r="D62" s="12">
        <v>9</v>
      </c>
      <c r="E62" s="12">
        <f t="shared" si="1"/>
        <v>0.15</v>
      </c>
      <c r="F62" s="6">
        <f t="shared" si="2"/>
        <v>357.15</v>
      </c>
      <c r="G62" s="13">
        <f t="shared" si="3"/>
        <v>6.233443423497747</v>
      </c>
      <c r="H62" s="14">
        <f t="shared" si="8"/>
        <v>41.94805135767097</v>
      </c>
      <c r="I62" s="14">
        <f t="shared" si="4"/>
        <v>-2.088297702483659</v>
      </c>
      <c r="J62" s="35">
        <v>1047.5</v>
      </c>
      <c r="K62" s="35">
        <v>2130.27</v>
      </c>
      <c r="L62" s="4">
        <f t="shared" si="12"/>
        <v>21.49170229751634</v>
      </c>
      <c r="M62" s="4">
        <f t="shared" si="13"/>
        <v>21.99170229751634</v>
      </c>
      <c r="N62" s="4">
        <f t="shared" si="14"/>
        <v>22.191702297516343</v>
      </c>
    </row>
    <row r="63" spans="1:14" ht="12.75">
      <c r="A63" s="7">
        <v>54</v>
      </c>
      <c r="B63" s="1">
        <v>37.4</v>
      </c>
      <c r="C63" s="1">
        <v>0</v>
      </c>
      <c r="D63" s="1">
        <v>4</v>
      </c>
      <c r="E63" s="1">
        <f t="shared" si="1"/>
        <v>0.06666666666666667</v>
      </c>
      <c r="F63" s="3">
        <f t="shared" si="2"/>
        <v>0.06666666666666667</v>
      </c>
      <c r="G63" s="5">
        <f t="shared" si="3"/>
        <v>0.0011635528346628863</v>
      </c>
      <c r="H63" s="10">
        <f t="shared" si="8"/>
        <v>37.39997468291063</v>
      </c>
      <c r="I63" s="10">
        <f t="shared" si="4"/>
        <v>0.04351686619713446</v>
      </c>
      <c r="J63" s="32">
        <v>1015.74</v>
      </c>
      <c r="K63" s="32">
        <v>2101.65</v>
      </c>
      <c r="L63" s="19">
        <f t="shared" si="12"/>
        <v>23.623516866197132</v>
      </c>
      <c r="M63" s="21">
        <f t="shared" si="13"/>
        <v>24.123516866197132</v>
      </c>
      <c r="N63" s="22">
        <f t="shared" si="14"/>
        <v>24.323516866197135</v>
      </c>
    </row>
    <row r="64" spans="1:14" ht="12.75">
      <c r="A64" s="1">
        <v>55</v>
      </c>
      <c r="B64" s="1">
        <v>14.2</v>
      </c>
      <c r="C64" s="1">
        <v>357</v>
      </c>
      <c r="D64" s="1">
        <v>0</v>
      </c>
      <c r="E64" s="1">
        <f t="shared" si="1"/>
        <v>0</v>
      </c>
      <c r="F64" s="3">
        <f t="shared" si="2"/>
        <v>357</v>
      </c>
      <c r="G64" s="5">
        <f t="shared" si="3"/>
        <v>6.230825429619756</v>
      </c>
      <c r="H64" s="10">
        <f t="shared" si="8"/>
        <v>14.180539393514948</v>
      </c>
      <c r="I64" s="10">
        <f t="shared" si="4"/>
        <v>-0.7431705786498101</v>
      </c>
      <c r="J64" s="31">
        <v>987.16</v>
      </c>
      <c r="K64" s="31">
        <v>2126.7</v>
      </c>
      <c r="L64" s="16">
        <f t="shared" si="12"/>
        <v>22.83682942135019</v>
      </c>
      <c r="M64" s="17">
        <f t="shared" si="13"/>
        <v>23.33682942135019</v>
      </c>
      <c r="N64" s="17">
        <f t="shared" si="14"/>
        <v>23.53682942135019</v>
      </c>
    </row>
    <row r="65" spans="1:14" ht="12.75">
      <c r="A65" s="1"/>
      <c r="B65" s="1"/>
      <c r="C65" s="1"/>
      <c r="D65" s="1"/>
      <c r="E65" s="1"/>
      <c r="F65" s="3"/>
      <c r="G65" s="5"/>
      <c r="H65" s="10"/>
      <c r="I65" s="10"/>
      <c r="J65" s="4"/>
      <c r="K65" s="4"/>
      <c r="L65" s="16"/>
      <c r="M65" s="17"/>
      <c r="N65" s="17"/>
    </row>
    <row r="66" spans="1:14" ht="12.75">
      <c r="A66" s="1"/>
      <c r="B66" s="1"/>
      <c r="C66" s="1"/>
      <c r="D66" s="1"/>
      <c r="E66" s="1"/>
      <c r="F66" s="3"/>
      <c r="G66" s="5"/>
      <c r="H66" s="10"/>
      <c r="I66" s="10"/>
      <c r="J66" s="4"/>
      <c r="K66" s="4"/>
      <c r="L66" s="16"/>
      <c r="M66" s="17"/>
      <c r="N66" s="17"/>
    </row>
    <row r="67" spans="1:14" ht="12.75">
      <c r="A67" s="1"/>
      <c r="B67" s="1"/>
      <c r="C67" s="1"/>
      <c r="D67" s="1"/>
      <c r="E67" s="1"/>
      <c r="F67" s="3"/>
      <c r="G67" s="5"/>
      <c r="H67" s="10"/>
      <c r="I67" s="10"/>
      <c r="J67" s="4"/>
      <c r="K67" s="4"/>
      <c r="L67" s="16"/>
      <c r="M67" s="17"/>
      <c r="N67" s="17"/>
    </row>
    <row r="68" spans="1:14" ht="12.75">
      <c r="A68" s="1" t="s">
        <v>13</v>
      </c>
      <c r="B68" s="1"/>
      <c r="C68" s="1"/>
      <c r="D68" s="1"/>
      <c r="E68" s="1"/>
      <c r="F68" s="3"/>
      <c r="G68" s="5"/>
      <c r="H68" s="10"/>
      <c r="I68" s="10"/>
      <c r="J68" s="4"/>
      <c r="K68" s="4"/>
      <c r="L68" s="16"/>
      <c r="M68" s="17"/>
      <c r="N68" s="17"/>
    </row>
    <row r="69" spans="1:14" ht="12.75">
      <c r="A69" s="1">
        <v>56</v>
      </c>
      <c r="B69" s="1">
        <v>14.1</v>
      </c>
      <c r="C69" s="1">
        <v>0</v>
      </c>
      <c r="D69" s="1">
        <v>54</v>
      </c>
      <c r="E69" s="1">
        <f t="shared" si="1"/>
        <v>0.9</v>
      </c>
      <c r="F69" s="3">
        <f t="shared" si="2"/>
        <v>0.9</v>
      </c>
      <c r="G69" s="5">
        <f t="shared" si="3"/>
        <v>0.015707963267948967</v>
      </c>
      <c r="H69" s="10">
        <f t="shared" si="8"/>
        <v>14.098260517991413</v>
      </c>
      <c r="I69" s="10">
        <f t="shared" si="4"/>
        <v>0.2214731740966715</v>
      </c>
      <c r="J69" s="31">
        <v>978.76</v>
      </c>
      <c r="K69" s="31">
        <v>2171.03</v>
      </c>
      <c r="L69" s="16">
        <f>20.33+I69</f>
        <v>20.55147317409667</v>
      </c>
      <c r="M69" s="17">
        <f>20.83+I69</f>
        <v>21.05147317409667</v>
      </c>
      <c r="N69" s="17">
        <f>24.03+I69</f>
        <v>24.251473174096674</v>
      </c>
    </row>
    <row r="70" spans="1:14" ht="12.75">
      <c r="A70" s="1">
        <v>57</v>
      </c>
      <c r="B70" s="1">
        <v>35.3</v>
      </c>
      <c r="C70" s="1">
        <v>0</v>
      </c>
      <c r="D70" s="1">
        <v>13</v>
      </c>
      <c r="E70" s="1">
        <f t="shared" si="1"/>
        <v>0.21666666666666667</v>
      </c>
      <c r="F70" s="3">
        <f t="shared" si="2"/>
        <v>0.21666666666666667</v>
      </c>
      <c r="G70" s="5">
        <f t="shared" si="3"/>
        <v>0.0037815467126543806</v>
      </c>
      <c r="H70" s="10">
        <f t="shared" si="8"/>
        <v>35.29974760361449</v>
      </c>
      <c r="I70" s="10">
        <f t="shared" si="4"/>
        <v>0.133488280806974</v>
      </c>
      <c r="J70" s="31">
        <v>997.35</v>
      </c>
      <c r="K70" s="31">
        <v>2200.11</v>
      </c>
      <c r="L70" s="16">
        <f aca="true" t="shared" si="15" ref="L70:L80">20.33+I70</f>
        <v>20.463488280806974</v>
      </c>
      <c r="M70" s="17">
        <f aca="true" t="shared" si="16" ref="M70:M80">20.83+I70</f>
        <v>20.963488280806974</v>
      </c>
      <c r="N70" s="17">
        <f aca="true" t="shared" si="17" ref="N70:N80">24.03+I70</f>
        <v>24.163488280806977</v>
      </c>
    </row>
    <row r="71" spans="1:14" ht="12.75">
      <c r="A71" s="1">
        <v>58</v>
      </c>
      <c r="B71" s="1">
        <v>59.8</v>
      </c>
      <c r="C71" s="1">
        <v>0</v>
      </c>
      <c r="D71" s="1">
        <v>6</v>
      </c>
      <c r="E71" s="1">
        <f aca="true" t="shared" si="18" ref="E71:E80">D71/60</f>
        <v>0.1</v>
      </c>
      <c r="F71" s="3">
        <f aca="true" t="shared" si="19" ref="F71:F80">C71+E71</f>
        <v>0.1</v>
      </c>
      <c r="G71" s="5">
        <f aca="true" t="shared" si="20" ref="G71:G79">(PI()/180)*F71</f>
        <v>0.0017453292519943296</v>
      </c>
      <c r="H71" s="10">
        <f t="shared" si="8"/>
        <v>59.7999089194146</v>
      </c>
      <c r="I71" s="10">
        <f aca="true" t="shared" si="21" ref="I71:I80">TAN(G71)*H71</f>
        <v>0.10437063628071887</v>
      </c>
      <c r="J71" s="31">
        <v>1023.34</v>
      </c>
      <c r="K71" s="31">
        <v>2203.34</v>
      </c>
      <c r="L71" s="16">
        <f t="shared" si="15"/>
        <v>20.43437063628072</v>
      </c>
      <c r="M71" s="17">
        <f t="shared" si="16"/>
        <v>20.93437063628072</v>
      </c>
      <c r="N71" s="17">
        <f t="shared" si="17"/>
        <v>24.13437063628072</v>
      </c>
    </row>
    <row r="72" spans="1:14" ht="12.75">
      <c r="A72" s="1">
        <v>59</v>
      </c>
      <c r="B72" s="1">
        <v>73.3</v>
      </c>
      <c r="C72" s="1">
        <v>359</v>
      </c>
      <c r="D72" s="1">
        <v>57</v>
      </c>
      <c r="E72" s="1">
        <f t="shared" si="18"/>
        <v>0.95</v>
      </c>
      <c r="F72" s="3">
        <f t="shared" si="19"/>
        <v>359.95</v>
      </c>
      <c r="G72" s="5">
        <f t="shared" si="20"/>
        <v>6.282312642553589</v>
      </c>
      <c r="H72" s="10">
        <f t="shared" si="8"/>
        <v>73.29997208943068</v>
      </c>
      <c r="I72" s="10">
        <f t="shared" si="21"/>
        <v>-0.06396630896675044</v>
      </c>
      <c r="J72" s="31">
        <v>1034.62</v>
      </c>
      <c r="K72" s="31">
        <v>2211.19</v>
      </c>
      <c r="L72" s="16">
        <f t="shared" si="15"/>
        <v>20.266033691033247</v>
      </c>
      <c r="M72" s="17">
        <f t="shared" si="16"/>
        <v>20.766033691033247</v>
      </c>
      <c r="N72" s="17">
        <f t="shared" si="17"/>
        <v>23.96603369103325</v>
      </c>
    </row>
    <row r="73" spans="1:14" ht="12.75">
      <c r="A73" s="1">
        <v>60</v>
      </c>
      <c r="B73" s="1">
        <v>49.5</v>
      </c>
      <c r="C73" s="1">
        <v>359</v>
      </c>
      <c r="D73" s="1">
        <v>30</v>
      </c>
      <c r="E73" s="1">
        <f t="shared" si="18"/>
        <v>0.5</v>
      </c>
      <c r="F73" s="3">
        <f t="shared" si="19"/>
        <v>359.5</v>
      </c>
      <c r="G73" s="5">
        <f t="shared" si="20"/>
        <v>6.274458660919615</v>
      </c>
      <c r="H73" s="10">
        <f t="shared" si="8"/>
        <v>49.49811519167648</v>
      </c>
      <c r="I73" s="10">
        <f t="shared" si="21"/>
        <v>-0.43196350716949505</v>
      </c>
      <c r="J73" s="31">
        <v>1001.44</v>
      </c>
      <c r="K73" s="31">
        <v>2216.88</v>
      </c>
      <c r="L73" s="16">
        <f t="shared" si="15"/>
        <v>19.898036492830503</v>
      </c>
      <c r="M73" s="17">
        <f t="shared" si="16"/>
        <v>20.398036492830503</v>
      </c>
      <c r="N73" s="17">
        <f t="shared" si="17"/>
        <v>23.598036492830506</v>
      </c>
    </row>
    <row r="74" spans="1:14" ht="12.75">
      <c r="A74" s="1">
        <v>61</v>
      </c>
      <c r="B74" s="1">
        <v>33</v>
      </c>
      <c r="C74" s="1">
        <v>358</v>
      </c>
      <c r="D74" s="1">
        <v>43</v>
      </c>
      <c r="E74" s="1">
        <f t="shared" si="18"/>
        <v>0.7166666666666667</v>
      </c>
      <c r="F74" s="3">
        <f t="shared" si="19"/>
        <v>358.71666666666664</v>
      </c>
      <c r="G74" s="5">
        <f t="shared" si="20"/>
        <v>6.260786915112325</v>
      </c>
      <c r="H74" s="10">
        <f t="shared" si="8"/>
        <v>32.99172249461031</v>
      </c>
      <c r="I74" s="10">
        <f t="shared" si="21"/>
        <v>-0.7390851362490987</v>
      </c>
      <c r="J74" s="31">
        <v>978.39</v>
      </c>
      <c r="K74" s="31">
        <v>2211.6</v>
      </c>
      <c r="L74" s="16">
        <f t="shared" si="15"/>
        <v>19.5909148637509</v>
      </c>
      <c r="M74" s="17">
        <f t="shared" si="16"/>
        <v>20.0909148637509</v>
      </c>
      <c r="N74" s="17">
        <f t="shared" si="17"/>
        <v>23.290914863750903</v>
      </c>
    </row>
    <row r="75" spans="1:14" ht="12.75">
      <c r="A75" s="1">
        <v>62</v>
      </c>
      <c r="B75" s="1">
        <v>17.6</v>
      </c>
      <c r="C75" s="1">
        <v>357</v>
      </c>
      <c r="D75" s="1">
        <v>2</v>
      </c>
      <c r="E75" s="1">
        <f t="shared" si="18"/>
        <v>0.03333333333333333</v>
      </c>
      <c r="F75" s="3">
        <f t="shared" si="19"/>
        <v>357.03333333333336</v>
      </c>
      <c r="G75" s="5">
        <f t="shared" si="20"/>
        <v>6.231407206037089</v>
      </c>
      <c r="H75" s="10">
        <f t="shared" si="8"/>
        <v>17.576412718972946</v>
      </c>
      <c r="I75" s="10">
        <f t="shared" si="21"/>
        <v>-0.9108874421826553</v>
      </c>
      <c r="J75" s="31">
        <v>956.51</v>
      </c>
      <c r="K75" s="31">
        <v>2193.38</v>
      </c>
      <c r="L75" s="16">
        <f t="shared" si="15"/>
        <v>19.419112557817343</v>
      </c>
      <c r="M75" s="17">
        <f t="shared" si="16"/>
        <v>19.919112557817343</v>
      </c>
      <c r="N75" s="17">
        <f t="shared" si="17"/>
        <v>23.119112557817346</v>
      </c>
    </row>
    <row r="76" spans="1:14" ht="12.75">
      <c r="A76" s="1">
        <v>63</v>
      </c>
      <c r="B76" s="1">
        <v>15.3</v>
      </c>
      <c r="C76" s="1">
        <v>356</v>
      </c>
      <c r="D76" s="1">
        <v>40</v>
      </c>
      <c r="E76" s="1">
        <f t="shared" si="18"/>
        <v>0.6666666666666666</v>
      </c>
      <c r="F76" s="3">
        <f t="shared" si="19"/>
        <v>356.6666666666667</v>
      </c>
      <c r="G76" s="5">
        <f t="shared" si="20"/>
        <v>6.225007665446443</v>
      </c>
      <c r="H76" s="10">
        <f t="shared" si="8"/>
        <v>15.274114821550405</v>
      </c>
      <c r="I76" s="10">
        <f t="shared" si="21"/>
        <v>-0.8896158823302739</v>
      </c>
      <c r="J76" s="31">
        <v>955.72</v>
      </c>
      <c r="K76" s="31">
        <v>2171.35</v>
      </c>
      <c r="L76" s="16">
        <f t="shared" si="15"/>
        <v>19.440384117669723</v>
      </c>
      <c r="M76" s="17">
        <f t="shared" si="16"/>
        <v>19.940384117669723</v>
      </c>
      <c r="N76" s="17">
        <f t="shared" si="17"/>
        <v>23.140384117669726</v>
      </c>
    </row>
    <row r="77" spans="1:14" ht="12.75">
      <c r="A77" s="1">
        <v>64</v>
      </c>
      <c r="B77" s="1">
        <v>25.4</v>
      </c>
      <c r="C77" s="1">
        <v>353</v>
      </c>
      <c r="D77" s="1">
        <v>35</v>
      </c>
      <c r="E77" s="1">
        <f t="shared" si="18"/>
        <v>0.5833333333333334</v>
      </c>
      <c r="F77" s="3">
        <f t="shared" si="19"/>
        <v>353.5833333333333</v>
      </c>
      <c r="G77" s="5">
        <f t="shared" si="20"/>
        <v>6.171193346843284</v>
      </c>
      <c r="H77" s="10">
        <f t="shared" si="8"/>
        <v>25.24088048381585</v>
      </c>
      <c r="I77" s="10">
        <f t="shared" si="21"/>
        <v>-2.838653272543877</v>
      </c>
      <c r="J77" s="1"/>
      <c r="K77" s="1"/>
      <c r="L77" s="16">
        <f t="shared" si="15"/>
        <v>17.491346727456122</v>
      </c>
      <c r="M77" s="17">
        <f t="shared" si="16"/>
        <v>17.991346727456122</v>
      </c>
      <c r="N77" s="17">
        <f t="shared" si="17"/>
        <v>21.191346727456125</v>
      </c>
    </row>
    <row r="78" spans="1:14" ht="12.75">
      <c r="A78" s="1">
        <v>65</v>
      </c>
      <c r="B78" s="1"/>
      <c r="C78" s="1"/>
      <c r="D78" s="1"/>
      <c r="E78" s="1">
        <f t="shared" si="18"/>
        <v>0</v>
      </c>
      <c r="F78" s="3">
        <f t="shared" si="19"/>
        <v>0</v>
      </c>
      <c r="G78" s="5">
        <f t="shared" si="20"/>
        <v>0</v>
      </c>
      <c r="H78" s="10">
        <f t="shared" si="8"/>
        <v>0</v>
      </c>
      <c r="I78" s="10">
        <f t="shared" si="21"/>
        <v>0</v>
      </c>
      <c r="L78" s="16">
        <f t="shared" si="15"/>
        <v>20.33</v>
      </c>
      <c r="M78" s="17">
        <f t="shared" si="16"/>
        <v>20.83</v>
      </c>
      <c r="N78" s="17">
        <f t="shared" si="17"/>
        <v>24.03</v>
      </c>
    </row>
    <row r="79" spans="1:14" ht="12.75">
      <c r="A79" s="1">
        <v>66</v>
      </c>
      <c r="E79" s="1">
        <f t="shared" si="18"/>
        <v>0</v>
      </c>
      <c r="F79" s="3">
        <f t="shared" si="19"/>
        <v>0</v>
      </c>
      <c r="G79" s="5">
        <f t="shared" si="20"/>
        <v>0</v>
      </c>
      <c r="H79" s="10">
        <f t="shared" si="8"/>
        <v>0</v>
      </c>
      <c r="I79" s="10">
        <f t="shared" si="21"/>
        <v>0</v>
      </c>
      <c r="L79" s="16">
        <f t="shared" si="15"/>
        <v>20.33</v>
      </c>
      <c r="M79" s="17">
        <f t="shared" si="16"/>
        <v>20.83</v>
      </c>
      <c r="N79" s="17">
        <f t="shared" si="17"/>
        <v>24.03</v>
      </c>
    </row>
    <row r="80" spans="1:14" ht="12.75">
      <c r="A80" s="1">
        <v>67</v>
      </c>
      <c r="E80" s="1">
        <f t="shared" si="18"/>
        <v>0</v>
      </c>
      <c r="F80" s="3">
        <f t="shared" si="19"/>
        <v>0</v>
      </c>
      <c r="H80" s="10">
        <f t="shared" si="8"/>
        <v>0</v>
      </c>
      <c r="I80" s="10">
        <f t="shared" si="21"/>
        <v>0</v>
      </c>
      <c r="L80" s="16">
        <f t="shared" si="15"/>
        <v>20.33</v>
      </c>
      <c r="M80" s="17">
        <f t="shared" si="16"/>
        <v>20.83</v>
      </c>
      <c r="N80" s="17">
        <f t="shared" si="17"/>
        <v>24.03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workbookViewId="0" topLeftCell="A1">
      <selection activeCell="I25" sqref="I25"/>
    </sheetView>
  </sheetViews>
  <sheetFormatPr defaultColWidth="9.140625" defaultRowHeight="12.75"/>
  <cols>
    <col min="1" max="2" width="7.28125" style="0" customWidth="1"/>
    <col min="3" max="4" width="5.57421875" style="0" customWidth="1"/>
    <col min="5" max="5" width="7.28125" style="0" customWidth="1"/>
    <col min="6" max="7" width="5.28125" style="0" customWidth="1"/>
    <col min="8" max="8" width="7.28125" style="0" customWidth="1"/>
    <col min="10" max="10" width="7.28125" style="0" customWidth="1"/>
    <col min="11" max="13" width="8.28125" style="0" customWidth="1"/>
    <col min="14" max="15" width="10.57421875" style="0" customWidth="1"/>
    <col min="16" max="16" width="10.140625" style="0" customWidth="1"/>
    <col min="17" max="17" width="7.28125" style="0" customWidth="1"/>
  </cols>
  <sheetData>
    <row r="1" spans="1:16" ht="12.7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>
        <v>20</v>
      </c>
      <c r="B3" s="1"/>
      <c r="C3" s="58" t="s">
        <v>21</v>
      </c>
      <c r="D3" s="58"/>
      <c r="E3" s="59"/>
      <c r="F3" s="55" t="s">
        <v>20</v>
      </c>
      <c r="G3" s="56"/>
      <c r="H3" s="57"/>
      <c r="I3" s="1"/>
      <c r="J3" s="1"/>
      <c r="K3" s="1"/>
      <c r="L3" s="1"/>
      <c r="M3" s="1"/>
      <c r="N3" s="1"/>
      <c r="O3" s="1"/>
      <c r="P3" s="1"/>
    </row>
    <row r="4" spans="1:17" ht="38.25" customHeight="1">
      <c r="A4" s="2" t="s">
        <v>0</v>
      </c>
      <c r="B4" s="2" t="s">
        <v>19</v>
      </c>
      <c r="C4" s="2" t="s">
        <v>1</v>
      </c>
      <c r="D4" s="2" t="s">
        <v>2</v>
      </c>
      <c r="E4" s="2"/>
      <c r="F4" s="2" t="s">
        <v>1</v>
      </c>
      <c r="G4" s="2" t="s">
        <v>2</v>
      </c>
      <c r="H4" s="2" t="s">
        <v>7</v>
      </c>
      <c r="I4" s="2" t="s">
        <v>4</v>
      </c>
      <c r="J4" s="2" t="s">
        <v>5</v>
      </c>
      <c r="K4" s="2" t="s">
        <v>14</v>
      </c>
      <c r="L4" s="8" t="s">
        <v>15</v>
      </c>
      <c r="M4" s="8" t="s">
        <v>16</v>
      </c>
      <c r="N4" s="8" t="s">
        <v>10</v>
      </c>
      <c r="O4" s="8" t="s">
        <v>11</v>
      </c>
      <c r="P4" s="8" t="s">
        <v>6</v>
      </c>
      <c r="Q4" s="8"/>
    </row>
    <row r="5" spans="1:18" ht="15">
      <c r="A5" s="2" t="s">
        <v>12</v>
      </c>
      <c r="B5" s="2"/>
      <c r="C5" s="2"/>
      <c r="D5" s="2"/>
      <c r="E5" s="2"/>
      <c r="F5" s="2"/>
      <c r="G5" s="2"/>
      <c r="H5" s="2"/>
      <c r="I5" s="9"/>
      <c r="J5" s="9"/>
      <c r="K5" s="9"/>
      <c r="N5" s="8"/>
      <c r="O5" s="8"/>
      <c r="P5" s="50" t="s">
        <v>18</v>
      </c>
      <c r="Q5" s="9"/>
      <c r="R5" s="9"/>
    </row>
    <row r="6" spans="1:18" ht="25.5">
      <c r="A6" s="2" t="s">
        <v>17</v>
      </c>
      <c r="B6" s="38">
        <v>85.0256666</v>
      </c>
      <c r="C6" s="38"/>
      <c r="D6" s="38"/>
      <c r="E6" s="38"/>
      <c r="F6" s="2"/>
      <c r="G6" s="2"/>
      <c r="H6" s="2"/>
      <c r="I6" s="9"/>
      <c r="J6" s="9"/>
      <c r="K6" s="51">
        <f>(PI()/180)*B6</f>
        <v>1.4839778308729723</v>
      </c>
      <c r="L6" s="52"/>
      <c r="M6" s="9"/>
      <c r="N6" s="54">
        <v>45124.568</v>
      </c>
      <c r="O6" s="54">
        <v>26202.237</v>
      </c>
      <c r="P6" s="37">
        <v>20</v>
      </c>
      <c r="Q6" s="9"/>
      <c r="R6" s="9"/>
    </row>
    <row r="7" spans="1:18" ht="12.75">
      <c r="A7" s="1">
        <v>1</v>
      </c>
      <c r="B7" s="1">
        <v>53</v>
      </c>
      <c r="C7" s="1">
        <v>23</v>
      </c>
      <c r="D7" s="1">
        <v>34</v>
      </c>
      <c r="E7" s="5">
        <f>(PI()/180)*(C7+D7/60)</f>
        <v>0.4113159270533303</v>
      </c>
      <c r="F7" s="1">
        <v>0</v>
      </c>
      <c r="G7" s="1">
        <v>31</v>
      </c>
      <c r="H7" s="5">
        <f>(PI()/180)*(F7+G7/60)</f>
        <v>0.009017534468637371</v>
      </c>
      <c r="I7" s="10">
        <f aca="true" t="shared" si="0" ref="I7:I36">COS(H7)*B7</f>
        <v>52.99784514251291</v>
      </c>
      <c r="J7" s="10">
        <f aca="true" t="shared" si="1" ref="J7:J36">TAN(H7)*I7</f>
        <v>0.4779228496530024</v>
      </c>
      <c r="K7" s="53">
        <f>1.484+E7</f>
        <v>1.8953159270533302</v>
      </c>
      <c r="L7" s="36">
        <f>COS(K7)*I7</f>
        <v>-16.898548302986296</v>
      </c>
      <c r="M7" s="36">
        <f>SIN(K7)*I7</f>
        <v>50.23157030196665</v>
      </c>
      <c r="N7" s="43">
        <f>45124.568+L7</f>
        <v>45107.66945169702</v>
      </c>
      <c r="O7" s="43">
        <f>26202.237+M7</f>
        <v>26252.468570301968</v>
      </c>
      <c r="P7" s="39">
        <f>20+J7</f>
        <v>20.477922849653</v>
      </c>
      <c r="Q7" s="20"/>
      <c r="R7" s="17"/>
    </row>
    <row r="8" spans="1:18" ht="12.75">
      <c r="A8" s="7">
        <v>2</v>
      </c>
      <c r="B8" s="1">
        <v>52.7</v>
      </c>
      <c r="C8" s="1">
        <v>29</v>
      </c>
      <c r="D8" s="1">
        <v>37</v>
      </c>
      <c r="E8" s="5">
        <f aca="true" t="shared" si="2" ref="E8:E36">(PI()/180)*(C8+D8/60)</f>
        <v>0.5169083467989872</v>
      </c>
      <c r="F8" s="1">
        <v>0</v>
      </c>
      <c r="G8" s="1">
        <v>35</v>
      </c>
      <c r="H8" s="5">
        <f aca="true" t="shared" si="3" ref="H8:H36">(PI()/180)*(F8+G8/60)</f>
        <v>0.010181087303300257</v>
      </c>
      <c r="I8" s="10">
        <f t="shared" si="0"/>
        <v>52.697268726498386</v>
      </c>
      <c r="J8" s="10">
        <f t="shared" si="1"/>
        <v>0.5365340317405742</v>
      </c>
      <c r="K8" s="53">
        <f aca="true" t="shared" si="4" ref="K8:K36">1.484+E8</f>
        <v>2.000908346798987</v>
      </c>
      <c r="L8" s="36">
        <f aca="true" t="shared" si="5" ref="L8:L36">COS(K8)*I8</f>
        <v>-21.973318321581747</v>
      </c>
      <c r="M8" s="36">
        <f aca="true" t="shared" si="6" ref="M8:M36">SIN(K8)*I8</f>
        <v>47.89755122311813</v>
      </c>
      <c r="N8" s="43">
        <f aca="true" t="shared" si="7" ref="N8:N36">45124.568+L8</f>
        <v>45102.59468167842</v>
      </c>
      <c r="O8" s="43">
        <f aca="true" t="shared" si="8" ref="O8:O36">26202.237+M8</f>
        <v>26250.13455122312</v>
      </c>
      <c r="P8" s="10">
        <f aca="true" t="shared" si="9" ref="P8:P36">20+J8</f>
        <v>20.536534031740572</v>
      </c>
      <c r="Q8" s="4"/>
      <c r="R8" s="4"/>
    </row>
    <row r="9" spans="1:18" ht="12.75">
      <c r="A9" s="1">
        <v>3</v>
      </c>
      <c r="B9" s="1">
        <v>56.2</v>
      </c>
      <c r="C9" s="1">
        <v>45</v>
      </c>
      <c r="D9" s="1">
        <v>23</v>
      </c>
      <c r="E9" s="5">
        <f t="shared" si="2"/>
        <v>0.7920885921967599</v>
      </c>
      <c r="F9" s="1">
        <v>359</v>
      </c>
      <c r="G9" s="1">
        <v>44</v>
      </c>
      <c r="H9" s="5">
        <f t="shared" si="3"/>
        <v>6.278531095840935</v>
      </c>
      <c r="I9" s="10">
        <f t="shared" si="0"/>
        <v>56.199391307801285</v>
      </c>
      <c r="J9" s="10">
        <f t="shared" si="1"/>
        <v>-0.2615657329041382</v>
      </c>
      <c r="K9" s="53">
        <f t="shared" si="4"/>
        <v>2.2760885921967597</v>
      </c>
      <c r="L9" s="36">
        <f t="shared" si="5"/>
        <v>-36.431614785743676</v>
      </c>
      <c r="M9" s="36">
        <f t="shared" si="6"/>
        <v>42.7914597492368</v>
      </c>
      <c r="N9" s="43">
        <f t="shared" si="7"/>
        <v>45088.13638521425</v>
      </c>
      <c r="O9" s="43">
        <f t="shared" si="8"/>
        <v>26245.02845974924</v>
      </c>
      <c r="P9" s="10">
        <f t="shared" si="9"/>
        <v>19.73843426709586</v>
      </c>
      <c r="Q9" s="4"/>
      <c r="R9" s="4"/>
    </row>
    <row r="10" spans="1:18" ht="12.75">
      <c r="A10" s="1">
        <v>4</v>
      </c>
      <c r="B10" s="1">
        <v>36.8</v>
      </c>
      <c r="C10" s="1">
        <v>47</v>
      </c>
      <c r="D10" s="1">
        <v>18</v>
      </c>
      <c r="E10" s="5">
        <f t="shared" si="2"/>
        <v>0.8255407361933178</v>
      </c>
      <c r="F10" s="1">
        <v>359</v>
      </c>
      <c r="G10" s="1">
        <v>54</v>
      </c>
      <c r="H10" s="5">
        <f t="shared" si="3"/>
        <v>6.281439977927592</v>
      </c>
      <c r="I10" s="10">
        <f t="shared" si="0"/>
        <v>36.79994395040899</v>
      </c>
      <c r="J10" s="10">
        <f t="shared" si="1"/>
        <v>-0.06422808386506279</v>
      </c>
      <c r="K10" s="53">
        <f t="shared" si="4"/>
        <v>2.309540736193318</v>
      </c>
      <c r="L10" s="36">
        <f t="shared" si="5"/>
        <v>-24.779616373857564</v>
      </c>
      <c r="M10" s="36">
        <f t="shared" si="6"/>
        <v>27.206736061455317</v>
      </c>
      <c r="N10" s="43">
        <f t="shared" si="7"/>
        <v>45099.78838362614</v>
      </c>
      <c r="O10" s="43">
        <f t="shared" si="8"/>
        <v>26229.443736061457</v>
      </c>
      <c r="P10" s="10">
        <f t="shared" si="9"/>
        <v>19.935771916134936</v>
      </c>
      <c r="Q10" s="4"/>
      <c r="R10" s="4"/>
    </row>
    <row r="11" spans="1:18" ht="12.75">
      <c r="A11" s="1">
        <v>5</v>
      </c>
      <c r="B11" s="1">
        <v>32.6</v>
      </c>
      <c r="C11" s="1">
        <v>59</v>
      </c>
      <c r="D11" s="1">
        <v>56</v>
      </c>
      <c r="E11" s="5">
        <f t="shared" si="2"/>
        <v>1.046033998361935</v>
      </c>
      <c r="F11" s="1">
        <v>359</v>
      </c>
      <c r="G11" s="1">
        <v>45</v>
      </c>
      <c r="H11" s="5">
        <f t="shared" si="3"/>
        <v>6.278821984049601</v>
      </c>
      <c r="I11" s="10">
        <f t="shared" si="0"/>
        <v>32.599689671495945</v>
      </c>
      <c r="J11" s="10">
        <f t="shared" si="1"/>
        <v>-0.14224388268273735</v>
      </c>
      <c r="K11" s="53">
        <f t="shared" si="4"/>
        <v>2.530033998361935</v>
      </c>
      <c r="L11" s="36">
        <f t="shared" si="5"/>
        <v>-26.69113022002351</v>
      </c>
      <c r="M11" s="36">
        <f t="shared" si="6"/>
        <v>18.71692641048704</v>
      </c>
      <c r="N11" s="43">
        <f t="shared" si="7"/>
        <v>45097.876869779975</v>
      </c>
      <c r="O11" s="43">
        <f t="shared" si="8"/>
        <v>26220.95392641049</v>
      </c>
      <c r="P11" s="10">
        <f t="shared" si="9"/>
        <v>19.857756117317262</v>
      </c>
      <c r="Q11" s="4"/>
      <c r="R11" s="4"/>
    </row>
    <row r="12" spans="1:18" ht="12.75">
      <c r="A12" s="1">
        <v>6</v>
      </c>
      <c r="B12" s="1">
        <v>62</v>
      </c>
      <c r="C12" s="1">
        <v>66</v>
      </c>
      <c r="D12" s="1">
        <v>30</v>
      </c>
      <c r="E12" s="5">
        <f t="shared" si="2"/>
        <v>1.160643952576229</v>
      </c>
      <c r="F12" s="1">
        <v>359</v>
      </c>
      <c r="G12" s="1">
        <v>16</v>
      </c>
      <c r="H12" s="5">
        <f t="shared" si="3"/>
        <v>6.270386225998294</v>
      </c>
      <c r="I12" s="10">
        <f t="shared" si="0"/>
        <v>61.99492175847389</v>
      </c>
      <c r="J12" s="10">
        <f t="shared" si="1"/>
        <v>-0.793521367513304</v>
      </c>
      <c r="K12" s="53">
        <f t="shared" si="4"/>
        <v>2.644643952576229</v>
      </c>
      <c r="L12" s="36">
        <f t="shared" si="5"/>
        <v>-54.496099402640965</v>
      </c>
      <c r="M12" s="36">
        <f t="shared" si="6"/>
        <v>29.555802708381567</v>
      </c>
      <c r="N12" s="43">
        <f t="shared" si="7"/>
        <v>45070.07190059736</v>
      </c>
      <c r="O12" s="43">
        <f t="shared" si="8"/>
        <v>26231.792802708384</v>
      </c>
      <c r="P12" s="10">
        <f t="shared" si="9"/>
        <v>19.206478632486697</v>
      </c>
      <c r="Q12" s="4"/>
      <c r="R12" s="4"/>
    </row>
    <row r="13" spans="1:18" ht="12.75">
      <c r="A13" s="1">
        <v>7</v>
      </c>
      <c r="B13" s="1">
        <v>80.6</v>
      </c>
      <c r="C13" s="1">
        <v>63</v>
      </c>
      <c r="D13" s="1">
        <v>14</v>
      </c>
      <c r="E13" s="5">
        <f t="shared" si="2"/>
        <v>1.1036298636777477</v>
      </c>
      <c r="F13" s="1">
        <v>359</v>
      </c>
      <c r="G13" s="1">
        <v>39</v>
      </c>
      <c r="H13" s="5">
        <f t="shared" si="3"/>
        <v>6.277076654797606</v>
      </c>
      <c r="I13" s="10">
        <f t="shared" si="0"/>
        <v>80.5984961846292</v>
      </c>
      <c r="J13" s="10">
        <f t="shared" si="1"/>
        <v>-0.4923543198887367</v>
      </c>
      <c r="K13" s="53">
        <f t="shared" si="4"/>
        <v>2.5876298636777477</v>
      </c>
      <c r="L13" s="36">
        <f t="shared" si="5"/>
        <v>-68.54471171899166</v>
      </c>
      <c r="M13" s="36">
        <f t="shared" si="6"/>
        <v>42.399765124160936</v>
      </c>
      <c r="N13" s="43">
        <f t="shared" si="7"/>
        <v>45056.02328828101</v>
      </c>
      <c r="O13" s="43">
        <f t="shared" si="8"/>
        <v>26244.636765124164</v>
      </c>
      <c r="P13" s="10">
        <f t="shared" si="9"/>
        <v>19.507645680111263</v>
      </c>
      <c r="Q13" s="4"/>
      <c r="R13" s="4"/>
    </row>
    <row r="14" spans="1:18" ht="12.75">
      <c r="A14" s="1">
        <v>8</v>
      </c>
      <c r="B14" s="1">
        <v>75.5</v>
      </c>
      <c r="C14" s="1">
        <v>89</v>
      </c>
      <c r="D14" s="1">
        <v>28</v>
      </c>
      <c r="E14" s="5">
        <f t="shared" si="2"/>
        <v>1.5614879041175935</v>
      </c>
      <c r="F14" s="1">
        <v>359</v>
      </c>
      <c r="G14" s="1">
        <v>46</v>
      </c>
      <c r="H14" s="5">
        <f t="shared" si="3"/>
        <v>6.279112872258266</v>
      </c>
      <c r="I14" s="10">
        <f t="shared" si="0"/>
        <v>75.49937392745166</v>
      </c>
      <c r="J14" s="10">
        <f t="shared" si="1"/>
        <v>-0.3074679866793165</v>
      </c>
      <c r="K14" s="53">
        <f t="shared" si="4"/>
        <v>3.0454879041175937</v>
      </c>
      <c r="L14" s="36">
        <f t="shared" si="5"/>
        <v>-75.15098145382828</v>
      </c>
      <c r="M14" s="36">
        <f t="shared" si="6"/>
        <v>7.2446842556128095</v>
      </c>
      <c r="N14" s="43">
        <f t="shared" si="7"/>
        <v>45049.41701854617</v>
      </c>
      <c r="O14" s="43">
        <f t="shared" si="8"/>
        <v>26209.481684255614</v>
      </c>
      <c r="P14" s="10">
        <f t="shared" si="9"/>
        <v>19.692532013320683</v>
      </c>
      <c r="Q14" s="4"/>
      <c r="R14" s="4"/>
    </row>
    <row r="15" spans="1:18" ht="12.75">
      <c r="A15" s="1">
        <v>9</v>
      </c>
      <c r="B15" s="1">
        <v>72.5</v>
      </c>
      <c r="C15" s="1">
        <v>106</v>
      </c>
      <c r="D15" s="1">
        <v>11</v>
      </c>
      <c r="E15" s="5">
        <f t="shared" si="2"/>
        <v>1.8532487774093123</v>
      </c>
      <c r="F15" s="1">
        <v>1</v>
      </c>
      <c r="G15" s="1">
        <v>36</v>
      </c>
      <c r="H15" s="5">
        <f t="shared" si="3"/>
        <v>0.027925268031909273</v>
      </c>
      <c r="I15" s="10">
        <f t="shared" si="0"/>
        <v>72.47173334042569</v>
      </c>
      <c r="J15" s="10">
        <f t="shared" si="1"/>
        <v>2.024318807458744</v>
      </c>
      <c r="K15" s="53">
        <f t="shared" si="4"/>
        <v>3.3372487774093123</v>
      </c>
      <c r="L15" s="36">
        <f t="shared" si="5"/>
        <v>-71.08899611651486</v>
      </c>
      <c r="M15" s="36">
        <f t="shared" si="6"/>
        <v>-14.089242865104632</v>
      </c>
      <c r="N15" s="43">
        <f t="shared" si="7"/>
        <v>45053.47900388348</v>
      </c>
      <c r="O15" s="43">
        <f t="shared" si="8"/>
        <v>26188.147757134895</v>
      </c>
      <c r="P15" s="10">
        <f t="shared" si="9"/>
        <v>22.024318807458744</v>
      </c>
      <c r="Q15" s="4"/>
      <c r="R15" s="4"/>
    </row>
    <row r="16" spans="1:18" ht="12.75">
      <c r="A16" s="1">
        <v>10</v>
      </c>
      <c r="B16" s="1">
        <v>49</v>
      </c>
      <c r="C16" s="1">
        <v>95</v>
      </c>
      <c r="D16" s="1">
        <v>2</v>
      </c>
      <c r="E16" s="5">
        <f t="shared" si="2"/>
        <v>1.6586445658119444</v>
      </c>
      <c r="F16" s="1">
        <v>2</v>
      </c>
      <c r="G16" s="1">
        <v>40</v>
      </c>
      <c r="H16" s="5">
        <f t="shared" si="3"/>
        <v>0.046542113386515455</v>
      </c>
      <c r="I16" s="10">
        <f t="shared" si="0"/>
        <v>48.946938455587706</v>
      </c>
      <c r="J16" s="10">
        <f t="shared" si="1"/>
        <v>2.279740297689586</v>
      </c>
      <c r="K16" s="53">
        <f t="shared" si="4"/>
        <v>3.1426445658119446</v>
      </c>
      <c r="L16" s="36">
        <f t="shared" si="5"/>
        <v>-48.9469113752236</v>
      </c>
      <c r="M16" s="36">
        <f t="shared" si="6"/>
        <v>-0.05148787330293533</v>
      </c>
      <c r="N16" s="43">
        <f t="shared" si="7"/>
        <v>45075.62108862478</v>
      </c>
      <c r="O16" s="43">
        <f t="shared" si="8"/>
        <v>26202.185512126696</v>
      </c>
      <c r="P16" s="10">
        <f t="shared" si="9"/>
        <v>22.279740297689585</v>
      </c>
      <c r="Q16" s="4"/>
      <c r="R16" s="4"/>
    </row>
    <row r="17" spans="1:18" ht="12.75">
      <c r="A17" s="1">
        <v>11</v>
      </c>
      <c r="B17" s="1">
        <v>41.2</v>
      </c>
      <c r="C17" s="1">
        <v>120</v>
      </c>
      <c r="D17" s="1">
        <v>55</v>
      </c>
      <c r="E17" s="5">
        <f t="shared" si="2"/>
        <v>2.1103939538698104</v>
      </c>
      <c r="F17" s="1">
        <v>0</v>
      </c>
      <c r="G17" s="1">
        <v>16</v>
      </c>
      <c r="H17" s="5">
        <f t="shared" si="3"/>
        <v>0.004654211338651545</v>
      </c>
      <c r="I17" s="10">
        <f t="shared" si="0"/>
        <v>41.19955377013191</v>
      </c>
      <c r="J17" s="10">
        <f t="shared" si="1"/>
        <v>0.19175281486923992</v>
      </c>
      <c r="K17" s="53">
        <f t="shared" si="4"/>
        <v>3.5943939538698104</v>
      </c>
      <c r="L17" s="36">
        <f t="shared" si="5"/>
        <v>-37.047672934889015</v>
      </c>
      <c r="M17" s="36">
        <f t="shared" si="6"/>
        <v>-18.02423815220721</v>
      </c>
      <c r="N17" s="43">
        <f t="shared" si="7"/>
        <v>45087.52032706511</v>
      </c>
      <c r="O17" s="43">
        <f t="shared" si="8"/>
        <v>26184.212761847793</v>
      </c>
      <c r="P17" s="10">
        <f t="shared" si="9"/>
        <v>20.19175281486924</v>
      </c>
      <c r="Q17" s="4"/>
      <c r="R17" s="4"/>
    </row>
    <row r="18" spans="1:18" ht="12.75">
      <c r="A18" s="1">
        <v>12</v>
      </c>
      <c r="B18" s="1">
        <v>34.7</v>
      </c>
      <c r="C18" s="1">
        <v>111</v>
      </c>
      <c r="D18" s="1">
        <v>59</v>
      </c>
      <c r="E18" s="5">
        <f t="shared" si="2"/>
        <v>1.9544778740249833</v>
      </c>
      <c r="F18" s="1">
        <v>0</v>
      </c>
      <c r="G18" s="1">
        <v>3</v>
      </c>
      <c r="H18" s="5">
        <f t="shared" si="3"/>
        <v>0.0008726646259971648</v>
      </c>
      <c r="I18" s="10">
        <f t="shared" si="0"/>
        <v>34.69998678722026</v>
      </c>
      <c r="J18" s="10">
        <f t="shared" si="1"/>
        <v>0.030281458678659695</v>
      </c>
      <c r="K18" s="53">
        <f t="shared" si="4"/>
        <v>3.4384778740249833</v>
      </c>
      <c r="L18" s="36">
        <f t="shared" si="5"/>
        <v>-33.18194334377689</v>
      </c>
      <c r="M18" s="36">
        <f t="shared" si="6"/>
        <v>-10.151242237462457</v>
      </c>
      <c r="N18" s="43">
        <f t="shared" si="7"/>
        <v>45091.38605665622</v>
      </c>
      <c r="O18" s="43">
        <f t="shared" si="8"/>
        <v>26192.08575776254</v>
      </c>
      <c r="P18" s="10">
        <f t="shared" si="9"/>
        <v>20.030281458678658</v>
      </c>
      <c r="Q18" s="4"/>
      <c r="R18" s="4"/>
    </row>
    <row r="19" spans="1:18" ht="12.75">
      <c r="A19" s="1">
        <v>13</v>
      </c>
      <c r="B19" s="1">
        <v>51.7</v>
      </c>
      <c r="C19" s="1">
        <v>135</v>
      </c>
      <c r="D19" s="1">
        <v>34</v>
      </c>
      <c r="E19" s="5">
        <f t="shared" si="2"/>
        <v>2.3660846892869793</v>
      </c>
      <c r="F19" s="1">
        <v>2</v>
      </c>
      <c r="G19" s="1">
        <v>38</v>
      </c>
      <c r="H19" s="5">
        <f t="shared" si="3"/>
        <v>0.04596033696918401</v>
      </c>
      <c r="I19" s="10">
        <f t="shared" si="0"/>
        <v>51.64540529724065</v>
      </c>
      <c r="J19" s="10">
        <f t="shared" si="1"/>
        <v>2.3753129654316756</v>
      </c>
      <c r="K19" s="53">
        <f t="shared" si="4"/>
        <v>3.8500846892869793</v>
      </c>
      <c r="L19" s="36">
        <f t="shared" si="5"/>
        <v>-39.2166263384667</v>
      </c>
      <c r="M19" s="36">
        <f t="shared" si="6"/>
        <v>-33.60512024893427</v>
      </c>
      <c r="N19" s="43">
        <f t="shared" si="7"/>
        <v>45085.351373661535</v>
      </c>
      <c r="O19" s="43">
        <f t="shared" si="8"/>
        <v>26168.63187975107</v>
      </c>
      <c r="P19" s="10">
        <f t="shared" si="9"/>
        <v>22.375312965431675</v>
      </c>
      <c r="Q19" s="16"/>
      <c r="R19" s="17"/>
    </row>
    <row r="20" spans="1:18" ht="12.75">
      <c r="A20" s="1">
        <v>14</v>
      </c>
      <c r="B20" s="1">
        <v>68.2</v>
      </c>
      <c r="C20" s="1">
        <v>132</v>
      </c>
      <c r="D20" s="1">
        <v>19</v>
      </c>
      <c r="E20" s="5">
        <f t="shared" si="2"/>
        <v>2.3093614885971636</v>
      </c>
      <c r="F20" s="1">
        <v>1</v>
      </c>
      <c r="G20" s="1">
        <v>46</v>
      </c>
      <c r="H20" s="5">
        <f t="shared" si="3"/>
        <v>0.030834150118566488</v>
      </c>
      <c r="I20" s="10">
        <f t="shared" si="0"/>
        <v>68.1675821704042</v>
      </c>
      <c r="J20" s="10">
        <f t="shared" si="1"/>
        <v>2.102555835451763</v>
      </c>
      <c r="K20" s="53">
        <f t="shared" si="4"/>
        <v>3.7933614885971636</v>
      </c>
      <c r="L20" s="36">
        <f t="shared" si="5"/>
        <v>-54.19405120960962</v>
      </c>
      <c r="M20" s="36">
        <f t="shared" si="6"/>
        <v>-41.350019013889444</v>
      </c>
      <c r="N20" s="43">
        <f t="shared" si="7"/>
        <v>45070.37394879039</v>
      </c>
      <c r="O20" s="43">
        <f t="shared" si="8"/>
        <v>26160.88698098611</v>
      </c>
      <c r="P20" s="10">
        <f t="shared" si="9"/>
        <v>22.102555835451763</v>
      </c>
      <c r="Q20" s="4"/>
      <c r="R20" s="4"/>
    </row>
    <row r="21" spans="1:18" ht="12.75">
      <c r="A21" s="1">
        <v>15</v>
      </c>
      <c r="B21" s="1">
        <v>61.4</v>
      </c>
      <c r="C21" s="1">
        <v>145</v>
      </c>
      <c r="D21" s="1">
        <v>45</v>
      </c>
      <c r="E21" s="5">
        <f t="shared" si="2"/>
        <v>2.543817384781735</v>
      </c>
      <c r="F21" s="1">
        <v>359</v>
      </c>
      <c r="G21" s="1">
        <v>54</v>
      </c>
      <c r="H21" s="5">
        <f t="shared" si="3"/>
        <v>6.281439977927592</v>
      </c>
      <c r="I21" s="10">
        <f t="shared" si="0"/>
        <v>61.39990648247586</v>
      </c>
      <c r="J21" s="10">
        <f t="shared" si="1"/>
        <v>-0.10716316166616453</v>
      </c>
      <c r="K21" s="53">
        <f t="shared" si="4"/>
        <v>4.027817384781735</v>
      </c>
      <c r="L21" s="36">
        <f t="shared" si="5"/>
        <v>-38.825689866195354</v>
      </c>
      <c r="M21" s="36">
        <f t="shared" si="6"/>
        <v>-47.56589453033336</v>
      </c>
      <c r="N21" s="43">
        <f t="shared" si="7"/>
        <v>45085.742310133806</v>
      </c>
      <c r="O21" s="43">
        <f t="shared" si="8"/>
        <v>26154.671105469668</v>
      </c>
      <c r="P21" s="10">
        <f t="shared" si="9"/>
        <v>19.892836838333835</v>
      </c>
      <c r="Q21" s="4"/>
      <c r="R21" s="4"/>
    </row>
    <row r="22" spans="1:18" ht="12.75">
      <c r="A22" s="1">
        <v>16</v>
      </c>
      <c r="B22" s="1">
        <v>68.1</v>
      </c>
      <c r="C22" s="1">
        <v>149</v>
      </c>
      <c r="D22" s="1">
        <v>18</v>
      </c>
      <c r="E22" s="5">
        <f t="shared" si="2"/>
        <v>2.6057765732275344</v>
      </c>
      <c r="F22" s="1">
        <v>359</v>
      </c>
      <c r="G22" s="1">
        <v>8</v>
      </c>
      <c r="H22" s="5">
        <f t="shared" si="3"/>
        <v>6.268059120328969</v>
      </c>
      <c r="I22" s="10">
        <f t="shared" si="0"/>
        <v>68.0922094564922</v>
      </c>
      <c r="J22" s="10">
        <f t="shared" si="1"/>
        <v>-1.0300540438218742</v>
      </c>
      <c r="K22" s="53">
        <f t="shared" si="4"/>
        <v>4.089776573227534</v>
      </c>
      <c r="L22" s="36">
        <f t="shared" si="5"/>
        <v>-39.708609106393446</v>
      </c>
      <c r="M22" s="36">
        <f t="shared" si="6"/>
        <v>-55.31523616059551</v>
      </c>
      <c r="N22" s="43">
        <f t="shared" si="7"/>
        <v>45084.85939089361</v>
      </c>
      <c r="O22" s="43">
        <f t="shared" si="8"/>
        <v>26146.921763839404</v>
      </c>
      <c r="P22" s="40">
        <f t="shared" si="9"/>
        <v>18.969945956178126</v>
      </c>
      <c r="Q22" s="4"/>
      <c r="R22" s="4"/>
    </row>
    <row r="23" spans="1:18" ht="12.75">
      <c r="A23" s="1">
        <v>17</v>
      </c>
      <c r="B23" s="1">
        <v>96.5</v>
      </c>
      <c r="C23" s="1">
        <v>138</v>
      </c>
      <c r="D23" s="1">
        <v>40</v>
      </c>
      <c r="E23" s="5">
        <f t="shared" si="2"/>
        <v>2.4201898960988033</v>
      </c>
      <c r="F23" s="1">
        <v>359</v>
      </c>
      <c r="G23" s="1">
        <v>42</v>
      </c>
      <c r="H23" s="5">
        <f t="shared" si="3"/>
        <v>6.277949319423604</v>
      </c>
      <c r="I23" s="10">
        <f t="shared" si="0"/>
        <v>96.49867720187667</v>
      </c>
      <c r="J23" s="10">
        <f t="shared" si="1"/>
        <v>-0.5052705097319816</v>
      </c>
      <c r="K23" s="53">
        <f t="shared" si="4"/>
        <v>3.9041898960988033</v>
      </c>
      <c r="L23" s="36">
        <f t="shared" si="5"/>
        <v>-69.77281580056136</v>
      </c>
      <c r="M23" s="36">
        <f t="shared" si="6"/>
        <v>-66.66144970650524</v>
      </c>
      <c r="N23" s="43">
        <f t="shared" si="7"/>
        <v>45054.795184199436</v>
      </c>
      <c r="O23" s="43">
        <f t="shared" si="8"/>
        <v>26135.575550293495</v>
      </c>
      <c r="P23" s="10">
        <f t="shared" si="9"/>
        <v>19.494729490268018</v>
      </c>
      <c r="Q23" s="4"/>
      <c r="R23" s="4"/>
    </row>
    <row r="24" spans="1:18" ht="12.75">
      <c r="A24" s="1">
        <v>18</v>
      </c>
      <c r="B24" s="1">
        <v>94.2</v>
      </c>
      <c r="C24" s="1">
        <v>120</v>
      </c>
      <c r="D24" s="1">
        <v>37</v>
      </c>
      <c r="E24" s="5">
        <f t="shared" si="2"/>
        <v>2.105157966113827</v>
      </c>
      <c r="F24" s="1">
        <v>1</v>
      </c>
      <c r="G24" s="1">
        <v>15</v>
      </c>
      <c r="H24" s="5">
        <f t="shared" si="3"/>
        <v>0.02181661564992912</v>
      </c>
      <c r="I24" s="10">
        <f t="shared" si="0"/>
        <v>94.17758295092744</v>
      </c>
      <c r="J24" s="10">
        <f t="shared" si="1"/>
        <v>2.0549621702556577</v>
      </c>
      <c r="K24" s="53">
        <f t="shared" si="4"/>
        <v>3.589157966113827</v>
      </c>
      <c r="L24" s="36">
        <f t="shared" si="5"/>
        <v>-84.90141478026102</v>
      </c>
      <c r="M24" s="36">
        <f t="shared" si="6"/>
        <v>-40.757415261383976</v>
      </c>
      <c r="N24" s="43">
        <f t="shared" si="7"/>
        <v>45039.66658521974</v>
      </c>
      <c r="O24" s="43">
        <f t="shared" si="8"/>
        <v>26161.479584738616</v>
      </c>
      <c r="P24" s="10">
        <f t="shared" si="9"/>
        <v>22.054962170255656</v>
      </c>
      <c r="Q24" s="4"/>
      <c r="R24" s="4"/>
    </row>
    <row r="25" spans="1:18" ht="12.75">
      <c r="A25" s="1">
        <v>19</v>
      </c>
      <c r="B25" s="1">
        <v>46.1</v>
      </c>
      <c r="C25" s="1"/>
      <c r="D25" s="1"/>
      <c r="E25" s="5">
        <f t="shared" si="2"/>
        <v>0</v>
      </c>
      <c r="F25" s="1">
        <v>359</v>
      </c>
      <c r="G25" s="1">
        <v>8</v>
      </c>
      <c r="H25" s="5">
        <f t="shared" si="3"/>
        <v>6.268059120328969</v>
      </c>
      <c r="I25" s="10">
        <f t="shared" si="0"/>
        <v>46.09472622531998</v>
      </c>
      <c r="J25" s="10">
        <f t="shared" si="1"/>
        <v>-0.6972906229102557</v>
      </c>
      <c r="K25" s="53">
        <f t="shared" si="4"/>
        <v>1.484</v>
      </c>
      <c r="L25" s="36">
        <f t="shared" si="5"/>
        <v>3.9958313403856938</v>
      </c>
      <c r="M25" s="36">
        <f t="shared" si="6"/>
        <v>45.92120553389679</v>
      </c>
      <c r="N25" s="43">
        <f t="shared" si="7"/>
        <v>45128.56383134038</v>
      </c>
      <c r="O25" s="43">
        <f t="shared" si="8"/>
        <v>26248.1582055339</v>
      </c>
      <c r="P25" s="10">
        <f t="shared" si="9"/>
        <v>19.302709377089744</v>
      </c>
      <c r="Q25" s="4"/>
      <c r="R25" s="4"/>
    </row>
    <row r="26" spans="1:18" ht="12.75">
      <c r="A26" s="1">
        <v>20</v>
      </c>
      <c r="B26" s="1">
        <v>36</v>
      </c>
      <c r="C26" s="1"/>
      <c r="D26" s="1"/>
      <c r="E26" s="5">
        <f t="shared" si="2"/>
        <v>0</v>
      </c>
      <c r="F26" s="1">
        <v>359</v>
      </c>
      <c r="G26" s="1">
        <v>14</v>
      </c>
      <c r="H26" s="5">
        <f t="shared" si="3"/>
        <v>6.269804449580963</v>
      </c>
      <c r="I26" s="10">
        <f t="shared" si="0"/>
        <v>35.9967771957853</v>
      </c>
      <c r="J26" s="10">
        <f t="shared" si="1"/>
        <v>-0.48169649883655485</v>
      </c>
      <c r="K26" s="53">
        <f t="shared" si="4"/>
        <v>1.484</v>
      </c>
      <c r="L26" s="36">
        <f t="shared" si="5"/>
        <v>3.1204665316525904</v>
      </c>
      <c r="M26" s="36">
        <f t="shared" si="6"/>
        <v>35.861269596987846</v>
      </c>
      <c r="N26" s="43">
        <f t="shared" si="7"/>
        <v>45127.688466531654</v>
      </c>
      <c r="O26" s="43">
        <f t="shared" si="8"/>
        <v>26238.09826959699</v>
      </c>
      <c r="P26" s="10">
        <f t="shared" si="9"/>
        <v>19.518303501163444</v>
      </c>
      <c r="Q26" s="4"/>
      <c r="R26" s="4"/>
    </row>
    <row r="27" spans="1:18" ht="12.75">
      <c r="A27" s="1">
        <v>21</v>
      </c>
      <c r="B27" s="1">
        <v>36.8</v>
      </c>
      <c r="C27" s="1"/>
      <c r="D27" s="1"/>
      <c r="E27" s="5">
        <f t="shared" si="2"/>
        <v>0</v>
      </c>
      <c r="F27" s="1">
        <v>359</v>
      </c>
      <c r="G27" s="1">
        <v>47</v>
      </c>
      <c r="H27" s="5">
        <f t="shared" si="3"/>
        <v>6.279403760466932</v>
      </c>
      <c r="I27" s="10">
        <f t="shared" si="0"/>
        <v>36.79973687855562</v>
      </c>
      <c r="J27" s="10">
        <f t="shared" si="1"/>
        <v>-0.1391605873568349</v>
      </c>
      <c r="K27" s="53">
        <f t="shared" si="4"/>
        <v>1.484</v>
      </c>
      <c r="L27" s="36">
        <f t="shared" si="5"/>
        <v>3.190073007885817</v>
      </c>
      <c r="M27" s="36">
        <f t="shared" si="6"/>
        <v>36.66120658864469</v>
      </c>
      <c r="N27" s="43">
        <f t="shared" si="7"/>
        <v>45127.758073007884</v>
      </c>
      <c r="O27" s="43">
        <f t="shared" si="8"/>
        <v>26238.898206588645</v>
      </c>
      <c r="P27" s="10">
        <f t="shared" si="9"/>
        <v>19.860839412643166</v>
      </c>
      <c r="Q27" s="4"/>
      <c r="R27" s="4"/>
    </row>
    <row r="28" spans="1:18" ht="12.75">
      <c r="A28" s="1">
        <v>22</v>
      </c>
      <c r="B28" s="1">
        <v>24.6</v>
      </c>
      <c r="C28" s="1"/>
      <c r="D28" s="1"/>
      <c r="E28" s="5">
        <f t="shared" si="2"/>
        <v>0</v>
      </c>
      <c r="F28" s="1">
        <v>0</v>
      </c>
      <c r="G28" s="1">
        <v>1</v>
      </c>
      <c r="H28" s="5">
        <f t="shared" si="3"/>
        <v>0.0002908882086657216</v>
      </c>
      <c r="I28" s="10">
        <f t="shared" si="0"/>
        <v>24.599998959223825</v>
      </c>
      <c r="J28" s="10">
        <f t="shared" si="1"/>
        <v>0.007155849832260246</v>
      </c>
      <c r="K28" s="53">
        <f t="shared" si="4"/>
        <v>1.484</v>
      </c>
      <c r="L28" s="36">
        <f t="shared" si="5"/>
        <v>2.1325096136643698</v>
      </c>
      <c r="M28" s="36">
        <f t="shared" si="6"/>
        <v>24.507393813733895</v>
      </c>
      <c r="N28" s="43">
        <f t="shared" si="7"/>
        <v>45126.70050961366</v>
      </c>
      <c r="O28" s="43">
        <f t="shared" si="8"/>
        <v>26226.744393813737</v>
      </c>
      <c r="P28" s="10">
        <f t="shared" si="9"/>
        <v>20.00715584983226</v>
      </c>
      <c r="Q28" s="4"/>
      <c r="R28" s="4"/>
    </row>
    <row r="29" spans="1:18" ht="12.75">
      <c r="A29" s="1">
        <v>23</v>
      </c>
      <c r="B29" s="1">
        <v>15.1</v>
      </c>
      <c r="C29" s="1"/>
      <c r="D29" s="1"/>
      <c r="E29" s="5">
        <f t="shared" si="2"/>
        <v>0</v>
      </c>
      <c r="F29" s="1">
        <v>0</v>
      </c>
      <c r="G29" s="1">
        <v>22</v>
      </c>
      <c r="H29" s="5">
        <f t="shared" si="3"/>
        <v>0.006399540590645875</v>
      </c>
      <c r="I29" s="10">
        <f t="shared" si="0"/>
        <v>15.099690797450988</v>
      </c>
      <c r="J29" s="10">
        <f t="shared" si="1"/>
        <v>0.0966324033330979</v>
      </c>
      <c r="K29" s="53">
        <f t="shared" si="4"/>
        <v>1.484</v>
      </c>
      <c r="L29" s="36">
        <f t="shared" si="5"/>
        <v>1.3089527297256285</v>
      </c>
      <c r="M29" s="36">
        <f t="shared" si="6"/>
        <v>15.042848963210721</v>
      </c>
      <c r="N29" s="43">
        <f t="shared" si="7"/>
        <v>45125.876952729726</v>
      </c>
      <c r="O29" s="43">
        <f t="shared" si="8"/>
        <v>26217.27984896321</v>
      </c>
      <c r="P29" s="10">
        <f t="shared" si="9"/>
        <v>20.096632403333096</v>
      </c>
      <c r="Q29" s="4"/>
      <c r="R29" s="4"/>
    </row>
    <row r="30" spans="1:18" ht="12.75">
      <c r="A30" s="1">
        <v>24</v>
      </c>
      <c r="B30" s="1">
        <v>50.4</v>
      </c>
      <c r="C30" s="1"/>
      <c r="D30" s="1"/>
      <c r="E30" s="5">
        <f t="shared" si="2"/>
        <v>0</v>
      </c>
      <c r="F30" s="1">
        <v>359</v>
      </c>
      <c r="G30" s="1">
        <v>56</v>
      </c>
      <c r="H30" s="5">
        <f t="shared" si="3"/>
        <v>6.282021754344924</v>
      </c>
      <c r="I30" s="10">
        <f t="shared" si="0"/>
        <v>50.39996588285283</v>
      </c>
      <c r="J30" s="10">
        <f t="shared" si="1"/>
        <v>-0.05864304963463488</v>
      </c>
      <c r="K30" s="53">
        <f t="shared" si="4"/>
        <v>1.484</v>
      </c>
      <c r="L30" s="36">
        <f t="shared" si="5"/>
        <v>4.3690413138509765</v>
      </c>
      <c r="M30" s="36">
        <f t="shared" si="6"/>
        <v>50.21023838810759</v>
      </c>
      <c r="N30" s="43">
        <f t="shared" si="7"/>
        <v>45128.93704131385</v>
      </c>
      <c r="O30" s="43">
        <f t="shared" si="8"/>
        <v>26252.447238388108</v>
      </c>
      <c r="P30" s="10">
        <f t="shared" si="9"/>
        <v>19.941356950365364</v>
      </c>
      <c r="Q30" s="4"/>
      <c r="R30" s="4"/>
    </row>
    <row r="31" spans="1:18" ht="12.75">
      <c r="A31" s="1">
        <v>25</v>
      </c>
      <c r="B31" s="1">
        <v>41.2</v>
      </c>
      <c r="C31" s="1"/>
      <c r="D31" s="1"/>
      <c r="E31" s="5">
        <f t="shared" si="2"/>
        <v>0</v>
      </c>
      <c r="F31" s="1">
        <v>2</v>
      </c>
      <c r="G31" s="1">
        <v>5</v>
      </c>
      <c r="H31" s="5">
        <f t="shared" si="3"/>
        <v>0.0363610260832152</v>
      </c>
      <c r="I31" s="10">
        <f t="shared" si="0"/>
        <v>41.17276724173528</v>
      </c>
      <c r="J31" s="10">
        <f t="shared" si="1"/>
        <v>1.4977441897367858</v>
      </c>
      <c r="K31" s="53">
        <f t="shared" si="4"/>
        <v>1.484</v>
      </c>
      <c r="L31" s="36">
        <f t="shared" si="5"/>
        <v>3.569159580441552</v>
      </c>
      <c r="M31" s="36">
        <f t="shared" si="6"/>
        <v>41.017774954663885</v>
      </c>
      <c r="N31" s="43">
        <f t="shared" si="7"/>
        <v>45128.13715958044</v>
      </c>
      <c r="O31" s="43">
        <f t="shared" si="8"/>
        <v>26243.254774954665</v>
      </c>
      <c r="P31" s="10">
        <f t="shared" si="9"/>
        <v>21.497744189736785</v>
      </c>
      <c r="Q31" s="4"/>
      <c r="R31" s="4"/>
    </row>
    <row r="32" spans="1:18" ht="12.75">
      <c r="A32" s="1">
        <v>26</v>
      </c>
      <c r="B32" s="1">
        <v>29.5</v>
      </c>
      <c r="C32" s="1"/>
      <c r="D32" s="1"/>
      <c r="E32" s="5">
        <f t="shared" si="2"/>
        <v>0</v>
      </c>
      <c r="F32" s="1">
        <v>6</v>
      </c>
      <c r="G32" s="1">
        <v>19</v>
      </c>
      <c r="H32" s="5">
        <f t="shared" si="3"/>
        <v>0.11024663108430847</v>
      </c>
      <c r="I32" s="10">
        <f t="shared" si="0"/>
        <v>29.320905293086188</v>
      </c>
      <c r="J32" s="10">
        <f t="shared" si="1"/>
        <v>3.2456914200013456</v>
      </c>
      <c r="K32" s="53">
        <f t="shared" si="4"/>
        <v>1.484</v>
      </c>
      <c r="L32" s="36">
        <f t="shared" si="5"/>
        <v>2.5417526448879837</v>
      </c>
      <c r="M32" s="36">
        <f t="shared" si="6"/>
        <v>29.210528593271547</v>
      </c>
      <c r="N32" s="43">
        <f t="shared" si="7"/>
        <v>45127.10975264489</v>
      </c>
      <c r="O32" s="43">
        <f t="shared" si="8"/>
        <v>26231.44752859327</v>
      </c>
      <c r="P32" s="41">
        <f t="shared" si="9"/>
        <v>23.245691420001346</v>
      </c>
      <c r="Q32" s="20"/>
      <c r="R32" s="17"/>
    </row>
    <row r="33" spans="1:18" ht="12.75">
      <c r="A33" s="1">
        <v>27</v>
      </c>
      <c r="B33" s="1">
        <v>39.6</v>
      </c>
      <c r="C33" s="1"/>
      <c r="D33" s="1"/>
      <c r="E33" s="5">
        <f t="shared" si="2"/>
        <v>0</v>
      </c>
      <c r="F33" s="1">
        <v>0</v>
      </c>
      <c r="G33" s="1">
        <v>3</v>
      </c>
      <c r="H33" s="5">
        <f t="shared" si="3"/>
        <v>0.0008726646259971648</v>
      </c>
      <c r="I33" s="10">
        <f t="shared" si="0"/>
        <v>39.599984921438676</v>
      </c>
      <c r="J33" s="10">
        <f t="shared" si="1"/>
        <v>0.03455751480331192</v>
      </c>
      <c r="K33" s="53">
        <f t="shared" si="4"/>
        <v>1.484</v>
      </c>
      <c r="L33" s="36">
        <f t="shared" si="5"/>
        <v>3.4328191918182314</v>
      </c>
      <c r="M33" s="36">
        <f t="shared" si="6"/>
        <v>39.45091327427611</v>
      </c>
      <c r="N33" s="43">
        <f t="shared" si="7"/>
        <v>45128.00081919182</v>
      </c>
      <c r="O33" s="43">
        <f t="shared" si="8"/>
        <v>26241.687913274276</v>
      </c>
      <c r="P33" s="10">
        <f t="shared" si="9"/>
        <v>20.03455751480331</v>
      </c>
      <c r="Q33" s="4"/>
      <c r="R33" s="4"/>
    </row>
    <row r="34" spans="1:18" ht="12.75">
      <c r="A34" s="1">
        <v>28</v>
      </c>
      <c r="B34" s="1">
        <v>20.9</v>
      </c>
      <c r="C34" s="1"/>
      <c r="D34" s="1"/>
      <c r="E34" s="5">
        <f t="shared" si="2"/>
        <v>0</v>
      </c>
      <c r="F34" s="1">
        <v>0</v>
      </c>
      <c r="G34" s="1">
        <v>19</v>
      </c>
      <c r="H34" s="5">
        <f t="shared" si="3"/>
        <v>0.00552687596464871</v>
      </c>
      <c r="I34" s="10">
        <f t="shared" si="0"/>
        <v>20.8996807913722</v>
      </c>
      <c r="J34" s="10">
        <f t="shared" si="1"/>
        <v>0.11551111958506169</v>
      </c>
      <c r="K34" s="53">
        <f t="shared" si="4"/>
        <v>1.484</v>
      </c>
      <c r="L34" s="36">
        <f t="shared" si="5"/>
        <v>1.8117387030785472</v>
      </c>
      <c r="M34" s="36">
        <f t="shared" si="6"/>
        <v>20.821005260385952</v>
      </c>
      <c r="N34" s="43">
        <f t="shared" si="7"/>
        <v>45126.37973870308</v>
      </c>
      <c r="O34" s="43">
        <f t="shared" si="8"/>
        <v>26223.058005260387</v>
      </c>
      <c r="P34" s="10">
        <f t="shared" si="9"/>
        <v>20.11551111958506</v>
      </c>
      <c r="Q34" s="4"/>
      <c r="R34" s="4"/>
    </row>
    <row r="35" spans="1:18" ht="12.75">
      <c r="A35" s="6">
        <v>29</v>
      </c>
      <c r="B35" s="6">
        <v>39.5</v>
      </c>
      <c r="C35" s="6"/>
      <c r="D35" s="6"/>
      <c r="E35" s="5">
        <f t="shared" si="2"/>
        <v>0</v>
      </c>
      <c r="F35" s="6">
        <v>4</v>
      </c>
      <c r="G35" s="6">
        <v>11</v>
      </c>
      <c r="H35" s="5">
        <f t="shared" si="3"/>
        <v>0.07301294037509612</v>
      </c>
      <c r="I35" s="30">
        <f t="shared" si="0"/>
        <v>39.39476169673193</v>
      </c>
      <c r="J35" s="30">
        <f t="shared" si="1"/>
        <v>2.881449436950575</v>
      </c>
      <c r="K35" s="53">
        <f t="shared" si="4"/>
        <v>1.484</v>
      </c>
      <c r="L35" s="36">
        <f t="shared" si="5"/>
        <v>3.4150289268527834</v>
      </c>
      <c r="M35" s="36">
        <f t="shared" si="6"/>
        <v>39.24646259946311</v>
      </c>
      <c r="N35" s="43">
        <f t="shared" si="7"/>
        <v>45127.98302892685</v>
      </c>
      <c r="O35" s="43">
        <f t="shared" si="8"/>
        <v>26241.483462599463</v>
      </c>
      <c r="P35" s="14">
        <f t="shared" si="9"/>
        <v>22.881449436950575</v>
      </c>
      <c r="Q35" s="4"/>
      <c r="R35" s="4"/>
    </row>
    <row r="36" spans="1:18" ht="12.75">
      <c r="A36" s="1">
        <v>30</v>
      </c>
      <c r="B36" s="1">
        <v>21.4</v>
      </c>
      <c r="C36" s="1"/>
      <c r="D36" s="1"/>
      <c r="E36" s="5">
        <f t="shared" si="2"/>
        <v>0</v>
      </c>
      <c r="F36" s="1">
        <v>1</v>
      </c>
      <c r="G36" s="1">
        <v>23</v>
      </c>
      <c r="H36" s="5">
        <f t="shared" si="3"/>
        <v>0.024143721319254893</v>
      </c>
      <c r="I36" s="10">
        <f t="shared" si="0"/>
        <v>21.39376306669107</v>
      </c>
      <c r="J36" s="10">
        <f t="shared" si="1"/>
        <v>0.5166254409968285</v>
      </c>
      <c r="K36" s="53">
        <f t="shared" si="4"/>
        <v>1.484</v>
      </c>
      <c r="L36" s="36">
        <f t="shared" si="5"/>
        <v>1.8545694041613043</v>
      </c>
      <c r="M36" s="36">
        <f t="shared" si="6"/>
        <v>21.313227594122473</v>
      </c>
      <c r="N36" s="43">
        <f t="shared" si="7"/>
        <v>45126.42256940416</v>
      </c>
      <c r="O36" s="43">
        <f t="shared" si="8"/>
        <v>26223.55022759412</v>
      </c>
      <c r="P36" s="41">
        <f t="shared" si="9"/>
        <v>20.51662544099683</v>
      </c>
      <c r="Q36" s="20"/>
      <c r="R36" s="21"/>
    </row>
    <row r="37" spans="1:18" ht="12.75">
      <c r="A37" s="1"/>
      <c r="B37" s="1"/>
      <c r="C37" s="1"/>
      <c r="D37" s="1"/>
      <c r="E37" s="1"/>
      <c r="F37" s="1"/>
      <c r="G37" s="1"/>
      <c r="H37" s="5"/>
      <c r="I37" s="10"/>
      <c r="J37" s="10"/>
      <c r="K37" s="10"/>
      <c r="L37" s="4"/>
      <c r="M37" s="4"/>
      <c r="N37" s="10"/>
      <c r="O37" s="10"/>
      <c r="P37" s="10"/>
      <c r="Q37" s="1"/>
      <c r="R37" s="1"/>
    </row>
    <row r="38" spans="1:18" ht="12.75">
      <c r="A38" s="1" t="s">
        <v>8</v>
      </c>
      <c r="B38" s="1"/>
      <c r="C38" s="1"/>
      <c r="D38" s="1"/>
      <c r="E38" s="1"/>
      <c r="F38" s="1"/>
      <c r="G38" s="1"/>
      <c r="H38" s="5"/>
      <c r="I38" s="10"/>
      <c r="J38" s="10"/>
      <c r="K38" s="10"/>
      <c r="L38" s="4"/>
      <c r="M38" s="4"/>
      <c r="N38" s="10"/>
      <c r="O38" s="10"/>
      <c r="P38" s="10"/>
      <c r="Q38" s="1"/>
      <c r="R38" s="1"/>
    </row>
    <row r="39" spans="1:18" ht="12.75">
      <c r="A39" s="7">
        <v>31</v>
      </c>
      <c r="B39" s="1">
        <v>40</v>
      </c>
      <c r="C39" s="1"/>
      <c r="D39" s="1"/>
      <c r="E39" s="1"/>
      <c r="F39" s="1">
        <v>0</v>
      </c>
      <c r="G39" s="1">
        <v>15</v>
      </c>
      <c r="H39" s="5" t="e">
        <f>(PI()/180)*#REF!</f>
        <v>#REF!</v>
      </c>
      <c r="I39" s="10" t="e">
        <f aca="true" t="shared" si="10" ref="I39:I48">COS(H39)*B39</f>
        <v>#REF!</v>
      </c>
      <c r="J39" s="10" t="e">
        <f aca="true" t="shared" si="11" ref="J39:J48">TAN(H39)*I39</f>
        <v>#REF!</v>
      </c>
      <c r="K39" s="10"/>
      <c r="L39" s="32">
        <v>1015.76</v>
      </c>
      <c r="M39" s="32">
        <v>2101.62</v>
      </c>
      <c r="N39" s="42"/>
      <c r="O39" s="42"/>
      <c r="P39" s="39" t="e">
        <f>23.45+J39</f>
        <v>#REF!</v>
      </c>
      <c r="Q39" s="21"/>
      <c r="R39" s="21"/>
    </row>
    <row r="40" spans="1:18" ht="12.75">
      <c r="A40" s="1">
        <v>32</v>
      </c>
      <c r="B40" s="1">
        <v>44.2</v>
      </c>
      <c r="C40" s="1"/>
      <c r="D40" s="1"/>
      <c r="E40" s="1"/>
      <c r="F40" s="1">
        <v>0</v>
      </c>
      <c r="G40" s="1">
        <v>16</v>
      </c>
      <c r="H40" s="5" t="e">
        <f>(PI()/180)*#REF!</f>
        <v>#REF!</v>
      </c>
      <c r="I40" s="10" t="e">
        <f t="shared" si="10"/>
        <v>#REF!</v>
      </c>
      <c r="J40" s="10" t="e">
        <f t="shared" si="11"/>
        <v>#REF!</v>
      </c>
      <c r="K40" s="10"/>
      <c r="L40" s="31">
        <v>1005.78</v>
      </c>
      <c r="M40" s="31">
        <v>2104.34</v>
      </c>
      <c r="N40" s="43"/>
      <c r="O40" s="43"/>
      <c r="P40" s="41" t="e">
        <f aca="true" t="shared" si="12" ref="P40:P48">23.45+J40</f>
        <v>#REF!</v>
      </c>
      <c r="Q40" s="21"/>
      <c r="R40" s="21"/>
    </row>
    <row r="41" spans="1:18" ht="12.75">
      <c r="A41" s="1">
        <v>33</v>
      </c>
      <c r="B41" s="1">
        <v>52.3</v>
      </c>
      <c r="C41" s="1"/>
      <c r="D41" s="1"/>
      <c r="E41" s="1"/>
      <c r="F41" s="1">
        <v>356</v>
      </c>
      <c r="G41" s="1">
        <v>50</v>
      </c>
      <c r="H41" s="5" t="e">
        <f>(PI()/180)*#REF!</f>
        <v>#REF!</v>
      </c>
      <c r="I41" s="10" t="e">
        <f t="shared" si="10"/>
        <v>#REF!</v>
      </c>
      <c r="J41" s="10" t="e">
        <f t="shared" si="11"/>
        <v>#REF!</v>
      </c>
      <c r="K41" s="10"/>
      <c r="L41" s="31">
        <v>984.06</v>
      </c>
      <c r="M41" s="31">
        <v>2102.09</v>
      </c>
      <c r="N41" s="43"/>
      <c r="O41" s="43"/>
      <c r="P41" s="11" t="e">
        <f t="shared" si="12"/>
        <v>#REF!</v>
      </c>
      <c r="Q41" s="4"/>
      <c r="R41" s="4"/>
    </row>
    <row r="42" spans="1:18" ht="12.75">
      <c r="A42" s="1">
        <v>34</v>
      </c>
      <c r="B42" s="1">
        <v>59.1</v>
      </c>
      <c r="C42" s="1"/>
      <c r="D42" s="1"/>
      <c r="E42" s="1"/>
      <c r="F42" s="1">
        <v>356</v>
      </c>
      <c r="G42" s="1">
        <v>34</v>
      </c>
      <c r="H42" s="5" t="e">
        <f>(PI()/180)*#REF!</f>
        <v>#REF!</v>
      </c>
      <c r="I42" s="10" t="e">
        <f t="shared" si="10"/>
        <v>#REF!</v>
      </c>
      <c r="J42" s="10" t="e">
        <f t="shared" si="11"/>
        <v>#REF!</v>
      </c>
      <c r="K42" s="10"/>
      <c r="L42" s="31">
        <v>977.5</v>
      </c>
      <c r="M42" s="31">
        <v>2105.41</v>
      </c>
      <c r="N42" s="43"/>
      <c r="O42" s="43"/>
      <c r="P42" s="11" t="e">
        <f t="shared" si="12"/>
        <v>#REF!</v>
      </c>
      <c r="Q42" s="4"/>
      <c r="R42" s="4"/>
    </row>
    <row r="43" spans="1:18" ht="12.75">
      <c r="A43" s="23">
        <v>35</v>
      </c>
      <c r="B43" s="23">
        <v>63</v>
      </c>
      <c r="C43" s="23"/>
      <c r="D43" s="23"/>
      <c r="E43" s="23"/>
      <c r="F43" s="23">
        <v>354</v>
      </c>
      <c r="G43" s="23">
        <v>14</v>
      </c>
      <c r="H43" s="25" t="e">
        <f>(PI()/180)*#REF!</f>
        <v>#REF!</v>
      </c>
      <c r="I43" s="26" t="e">
        <f t="shared" si="10"/>
        <v>#REF!</v>
      </c>
      <c r="J43" s="26" t="e">
        <f t="shared" si="11"/>
        <v>#REF!</v>
      </c>
      <c r="K43" s="26"/>
      <c r="L43" s="34">
        <v>954.83</v>
      </c>
      <c r="M43" s="34">
        <v>2051.58</v>
      </c>
      <c r="N43" s="44"/>
      <c r="O43" s="44"/>
      <c r="P43" s="45" t="e">
        <f t="shared" si="12"/>
        <v>#REF!</v>
      </c>
      <c r="Q43" s="28"/>
      <c r="R43" s="27"/>
    </row>
    <row r="44" spans="1:18" ht="12.75">
      <c r="A44" s="23">
        <v>36</v>
      </c>
      <c r="B44" s="23">
        <v>88</v>
      </c>
      <c r="C44" s="23"/>
      <c r="D44" s="23"/>
      <c r="E44" s="23"/>
      <c r="F44" s="23">
        <v>356</v>
      </c>
      <c r="G44" s="23">
        <v>24</v>
      </c>
      <c r="H44" s="25" t="e">
        <f>(PI()/180)*#REF!</f>
        <v>#REF!</v>
      </c>
      <c r="I44" s="26" t="e">
        <f t="shared" si="10"/>
        <v>#REF!</v>
      </c>
      <c r="J44" s="26" t="e">
        <f t="shared" si="11"/>
        <v>#REF!</v>
      </c>
      <c r="K44" s="26"/>
      <c r="L44" s="34">
        <v>938.93</v>
      </c>
      <c r="M44" s="34">
        <v>2023.47</v>
      </c>
      <c r="N44" s="44"/>
      <c r="O44" s="44"/>
      <c r="P44" s="46" t="e">
        <f t="shared" si="12"/>
        <v>#REF!</v>
      </c>
      <c r="Q44" s="29"/>
      <c r="R44" s="29"/>
    </row>
    <row r="45" spans="1:18" ht="12.75">
      <c r="A45" s="3">
        <v>37</v>
      </c>
      <c r="B45" s="1">
        <v>60.2</v>
      </c>
      <c r="C45" s="1"/>
      <c r="D45" s="1"/>
      <c r="E45" s="1"/>
      <c r="F45" s="1">
        <v>355</v>
      </c>
      <c r="G45" s="1">
        <v>46</v>
      </c>
      <c r="H45" s="5" t="e">
        <f>(PI()/180)*#REF!</f>
        <v>#REF!</v>
      </c>
      <c r="I45" s="10" t="e">
        <f t="shared" si="10"/>
        <v>#REF!</v>
      </c>
      <c r="J45" s="10" t="e">
        <f t="shared" si="11"/>
        <v>#REF!</v>
      </c>
      <c r="K45" s="10"/>
      <c r="L45" s="31">
        <v>1020.6</v>
      </c>
      <c r="M45" s="31">
        <v>2105.52</v>
      </c>
      <c r="N45" s="43"/>
      <c r="O45" s="43"/>
      <c r="P45" s="40" t="e">
        <f t="shared" si="12"/>
        <v>#REF!</v>
      </c>
      <c r="Q45" s="18"/>
      <c r="R45" s="18"/>
    </row>
    <row r="46" spans="1:18" ht="12.75">
      <c r="A46" s="1">
        <v>38</v>
      </c>
      <c r="B46" s="1">
        <v>38.2</v>
      </c>
      <c r="C46" s="1"/>
      <c r="D46" s="1"/>
      <c r="E46" s="1"/>
      <c r="F46" s="1">
        <v>353</v>
      </c>
      <c r="G46" s="1">
        <v>30</v>
      </c>
      <c r="H46" s="5" t="e">
        <f>(PI()/180)*#REF!</f>
        <v>#REF!</v>
      </c>
      <c r="I46" s="10" t="e">
        <f t="shared" si="10"/>
        <v>#REF!</v>
      </c>
      <c r="J46" s="10" t="e">
        <f t="shared" si="11"/>
        <v>#REF!</v>
      </c>
      <c r="K46" s="10"/>
      <c r="L46" s="31">
        <v>979.08</v>
      </c>
      <c r="M46" s="31">
        <v>2059.52</v>
      </c>
      <c r="N46" s="43"/>
      <c r="O46" s="43"/>
      <c r="P46" s="40" t="e">
        <f t="shared" si="12"/>
        <v>#REF!</v>
      </c>
      <c r="Q46" s="18"/>
      <c r="R46" s="18"/>
    </row>
    <row r="47" spans="1:18" ht="12.75">
      <c r="A47" s="7">
        <v>39</v>
      </c>
      <c r="B47" s="1">
        <v>21.9</v>
      </c>
      <c r="C47" s="1"/>
      <c r="D47" s="1"/>
      <c r="E47" s="1"/>
      <c r="F47" s="1">
        <v>352</v>
      </c>
      <c r="G47" s="1">
        <v>22</v>
      </c>
      <c r="H47" s="5" t="e">
        <f>(PI()/180)*#REF!</f>
        <v>#REF!</v>
      </c>
      <c r="I47" s="10" t="e">
        <f t="shared" si="10"/>
        <v>#REF!</v>
      </c>
      <c r="J47" s="10" t="e">
        <f t="shared" si="11"/>
        <v>#REF!</v>
      </c>
      <c r="K47" s="10"/>
      <c r="L47" s="32">
        <v>997.5</v>
      </c>
      <c r="M47" s="32">
        <v>2052.13</v>
      </c>
      <c r="N47" s="42"/>
      <c r="O47" s="42"/>
      <c r="P47" s="39" t="e">
        <f t="shared" si="12"/>
        <v>#REF!</v>
      </c>
      <c r="Q47" s="4"/>
      <c r="R47" s="4"/>
    </row>
    <row r="48" spans="1:18" ht="12.75">
      <c r="A48" s="1">
        <v>40</v>
      </c>
      <c r="B48" s="1">
        <v>37.1</v>
      </c>
      <c r="C48" s="1"/>
      <c r="D48" s="1"/>
      <c r="E48" s="1"/>
      <c r="F48" s="1">
        <v>355</v>
      </c>
      <c r="G48" s="1">
        <v>20</v>
      </c>
      <c r="H48" s="5" t="e">
        <f>(PI()/180)*#REF!</f>
        <v>#REF!</v>
      </c>
      <c r="I48" s="10" t="e">
        <f t="shared" si="10"/>
        <v>#REF!</v>
      </c>
      <c r="J48" s="10" t="e">
        <f t="shared" si="11"/>
        <v>#REF!</v>
      </c>
      <c r="K48" s="10"/>
      <c r="L48" s="31"/>
      <c r="M48" s="31"/>
      <c r="N48" s="43"/>
      <c r="O48" s="43"/>
      <c r="P48" s="11" t="e">
        <f t="shared" si="12"/>
        <v>#REF!</v>
      </c>
      <c r="Q48" s="4"/>
      <c r="R48" s="4"/>
    </row>
    <row r="49" spans="1:18" ht="12.75">
      <c r="A49" s="1">
        <v>41</v>
      </c>
      <c r="B49" s="1"/>
      <c r="C49" s="1"/>
      <c r="D49" s="1"/>
      <c r="E49" s="1"/>
      <c r="F49" s="1"/>
      <c r="G49" s="1"/>
      <c r="H49" s="5"/>
      <c r="I49" s="10"/>
      <c r="J49" s="10"/>
      <c r="K49" s="10"/>
      <c r="L49" s="34">
        <v>1035.31</v>
      </c>
      <c r="M49" s="34">
        <v>2049.14</v>
      </c>
      <c r="N49" s="44"/>
      <c r="O49" s="44"/>
      <c r="P49" s="10"/>
      <c r="Q49" s="16"/>
      <c r="R49" s="11"/>
    </row>
    <row r="50" spans="1:18" ht="12.75">
      <c r="A50" s="1">
        <v>42</v>
      </c>
      <c r="B50" s="1"/>
      <c r="C50" s="1"/>
      <c r="D50" s="1"/>
      <c r="E50" s="1"/>
      <c r="F50" s="1"/>
      <c r="G50" s="1"/>
      <c r="H50" s="5"/>
      <c r="I50" s="10"/>
      <c r="J50" s="10"/>
      <c r="K50" s="10"/>
      <c r="L50" s="34">
        <v>1038.1</v>
      </c>
      <c r="M50" s="34">
        <v>2086.16</v>
      </c>
      <c r="N50" s="44"/>
      <c r="O50" s="44"/>
      <c r="P50" s="10"/>
      <c r="Q50" s="16"/>
      <c r="R50" s="11"/>
    </row>
    <row r="51" spans="1:18" ht="12.75">
      <c r="A51" s="1"/>
      <c r="B51" s="1"/>
      <c r="C51" s="1"/>
      <c r="D51" s="1"/>
      <c r="E51" s="1"/>
      <c r="F51" s="1"/>
      <c r="G51" s="1"/>
      <c r="H51" s="5"/>
      <c r="I51" s="10"/>
      <c r="J51" s="10"/>
      <c r="K51" s="10"/>
      <c r="L51" s="4"/>
      <c r="M51" s="4"/>
      <c r="N51" s="10"/>
      <c r="O51" s="10"/>
      <c r="P51" s="10"/>
      <c r="Q51" s="1"/>
      <c r="R51" s="1"/>
    </row>
    <row r="52" spans="1:18" ht="12.75">
      <c r="A52" s="1" t="s">
        <v>9</v>
      </c>
      <c r="B52" s="1"/>
      <c r="C52" s="1"/>
      <c r="D52" s="1"/>
      <c r="E52" s="1"/>
      <c r="F52" s="1"/>
      <c r="G52" s="1"/>
      <c r="H52" s="5"/>
      <c r="I52" s="10"/>
      <c r="J52" s="10"/>
      <c r="K52" s="10"/>
      <c r="L52" s="4"/>
      <c r="M52" s="4"/>
      <c r="N52" s="10"/>
      <c r="O52" s="10"/>
      <c r="P52" s="10"/>
      <c r="Q52" s="1"/>
      <c r="R52" s="1"/>
    </row>
    <row r="53" spans="1:18" ht="12.75">
      <c r="A53" s="1">
        <v>43</v>
      </c>
      <c r="B53" s="1">
        <v>36.3</v>
      </c>
      <c r="C53" s="1"/>
      <c r="D53" s="1"/>
      <c r="E53" s="1"/>
      <c r="F53" s="1">
        <v>354</v>
      </c>
      <c r="G53" s="1">
        <v>39</v>
      </c>
      <c r="H53" s="5" t="e">
        <f>(PI()/180)*#REF!</f>
        <v>#REF!</v>
      </c>
      <c r="I53" s="10" t="e">
        <f aca="true" t="shared" si="13" ref="I53:I65">COS(H53)*B53</f>
        <v>#REF!</v>
      </c>
      <c r="J53" s="10" t="e">
        <f aca="true" t="shared" si="14" ref="J53:J65">TAN(H53)*I53</f>
        <v>#REF!</v>
      </c>
      <c r="K53" s="10"/>
      <c r="L53" s="31">
        <v>967.26</v>
      </c>
      <c r="M53" s="31">
        <v>2153.06</v>
      </c>
      <c r="N53" s="43"/>
      <c r="O53" s="43"/>
      <c r="P53" s="10" t="e">
        <f aca="true" t="shared" si="15" ref="P53:P65">23.58+J53</f>
        <v>#REF!</v>
      </c>
      <c r="Q53" s="4"/>
      <c r="R53" s="4"/>
    </row>
    <row r="54" spans="1:18" ht="12.75">
      <c r="A54" s="1">
        <v>44</v>
      </c>
      <c r="B54" s="1">
        <v>47</v>
      </c>
      <c r="C54" s="1"/>
      <c r="D54" s="1"/>
      <c r="E54" s="1"/>
      <c r="F54" s="1">
        <v>353</v>
      </c>
      <c r="G54" s="1">
        <v>19</v>
      </c>
      <c r="H54" s="5" t="e">
        <f>(PI()/180)*#REF!</f>
        <v>#REF!</v>
      </c>
      <c r="I54" s="10" t="e">
        <f t="shared" si="13"/>
        <v>#REF!</v>
      </c>
      <c r="J54" s="10" t="e">
        <f t="shared" si="14"/>
        <v>#REF!</v>
      </c>
      <c r="K54" s="10"/>
      <c r="L54" s="31">
        <v>954.68</v>
      </c>
      <c r="M54" s="31">
        <v>2151.36</v>
      </c>
      <c r="N54" s="43"/>
      <c r="O54" s="43"/>
      <c r="P54" s="40" t="e">
        <f t="shared" si="15"/>
        <v>#REF!</v>
      </c>
      <c r="Q54" s="18"/>
      <c r="R54" s="18"/>
    </row>
    <row r="55" spans="1:18" ht="12.75">
      <c r="A55" s="1">
        <v>45</v>
      </c>
      <c r="B55" s="1">
        <v>45.1</v>
      </c>
      <c r="C55" s="1"/>
      <c r="D55" s="1"/>
      <c r="E55" s="1"/>
      <c r="F55" s="1">
        <v>352</v>
      </c>
      <c r="G55" s="1">
        <v>4</v>
      </c>
      <c r="H55" s="5" t="e">
        <f>(PI()/180)*#REF!</f>
        <v>#REF!</v>
      </c>
      <c r="I55" s="10" t="e">
        <f t="shared" si="13"/>
        <v>#REF!</v>
      </c>
      <c r="J55" s="10" t="e">
        <f t="shared" si="14"/>
        <v>#REF!</v>
      </c>
      <c r="K55" s="10"/>
      <c r="L55" s="31">
        <v>958.97</v>
      </c>
      <c r="M55" s="31">
        <v>2113.65</v>
      </c>
      <c r="N55" s="43"/>
      <c r="O55" s="43"/>
      <c r="P55" s="40" t="e">
        <f t="shared" si="15"/>
        <v>#REF!</v>
      </c>
      <c r="Q55" s="18"/>
      <c r="R55" s="18"/>
    </row>
    <row r="56" spans="1:18" ht="12.75">
      <c r="A56" s="1">
        <v>46</v>
      </c>
      <c r="B56" s="1">
        <v>29.2</v>
      </c>
      <c r="C56" s="1"/>
      <c r="D56" s="1"/>
      <c r="E56" s="1"/>
      <c r="F56" s="1">
        <v>353</v>
      </c>
      <c r="G56" s="1">
        <v>58</v>
      </c>
      <c r="H56" s="5" t="e">
        <f>(PI()/180)*#REF!</f>
        <v>#REF!</v>
      </c>
      <c r="I56" s="10" t="e">
        <f t="shared" si="13"/>
        <v>#REF!</v>
      </c>
      <c r="J56" s="10" t="e">
        <f t="shared" si="14"/>
        <v>#REF!</v>
      </c>
      <c r="K56" s="10"/>
      <c r="L56" s="31">
        <v>973.34</v>
      </c>
      <c r="M56" s="31">
        <v>2120.52</v>
      </c>
      <c r="N56" s="43"/>
      <c r="O56" s="43"/>
      <c r="P56" s="10" t="e">
        <f t="shared" si="15"/>
        <v>#REF!</v>
      </c>
      <c r="Q56" s="4"/>
      <c r="R56" s="4"/>
    </row>
    <row r="57" spans="1:18" ht="12.75">
      <c r="A57" s="1">
        <v>47</v>
      </c>
      <c r="B57" s="1">
        <v>24.4</v>
      </c>
      <c r="C57" s="1"/>
      <c r="D57" s="1"/>
      <c r="E57" s="1"/>
      <c r="F57" s="1">
        <v>359</v>
      </c>
      <c r="G57" s="1">
        <v>50</v>
      </c>
      <c r="H57" s="5" t="e">
        <f>(PI()/180)*#REF!</f>
        <v>#REF!</v>
      </c>
      <c r="I57" s="10" t="e">
        <f t="shared" si="13"/>
        <v>#REF!</v>
      </c>
      <c r="J57" s="10" t="e">
        <f t="shared" si="14"/>
        <v>#REF!</v>
      </c>
      <c r="K57" s="10"/>
      <c r="L57" s="31">
        <v>993.34</v>
      </c>
      <c r="M57" s="31">
        <v>2158.75</v>
      </c>
      <c r="N57" s="43"/>
      <c r="O57" s="43"/>
      <c r="P57" s="41" t="e">
        <f t="shared" si="15"/>
        <v>#REF!</v>
      </c>
      <c r="Q57" s="21"/>
      <c r="R57" s="22"/>
    </row>
    <row r="58" spans="1:18" ht="12.75">
      <c r="A58" s="1">
        <v>48</v>
      </c>
      <c r="B58" s="1">
        <v>42</v>
      </c>
      <c r="C58" s="1"/>
      <c r="D58" s="1"/>
      <c r="E58" s="1"/>
      <c r="F58" s="1">
        <v>359</v>
      </c>
      <c r="G58" s="1">
        <v>16</v>
      </c>
      <c r="H58" s="5" t="e">
        <f>(PI()/180)*#REF!</f>
        <v>#REF!</v>
      </c>
      <c r="I58" s="10" t="e">
        <f t="shared" si="13"/>
        <v>#REF!</v>
      </c>
      <c r="J58" s="10" t="e">
        <f t="shared" si="14"/>
        <v>#REF!</v>
      </c>
      <c r="K58" s="10"/>
      <c r="L58" s="31">
        <v>994.51</v>
      </c>
      <c r="M58" s="31">
        <v>2176.74</v>
      </c>
      <c r="N58" s="43"/>
      <c r="O58" s="43"/>
      <c r="P58" s="41" t="e">
        <f t="shared" si="15"/>
        <v>#REF!</v>
      </c>
      <c r="Q58" s="17"/>
      <c r="R58" s="17"/>
    </row>
    <row r="59" spans="1:18" ht="12.75">
      <c r="A59" s="1">
        <v>49</v>
      </c>
      <c r="B59" s="1">
        <v>48.5</v>
      </c>
      <c r="C59" s="1"/>
      <c r="D59" s="1"/>
      <c r="E59" s="1"/>
      <c r="F59" s="1">
        <v>359</v>
      </c>
      <c r="G59" s="1">
        <v>28</v>
      </c>
      <c r="H59" s="5" t="e">
        <f>(PI()/180)*#REF!</f>
        <v>#REF!</v>
      </c>
      <c r="I59" s="10" t="e">
        <f t="shared" si="13"/>
        <v>#REF!</v>
      </c>
      <c r="J59" s="10" t="e">
        <f t="shared" si="14"/>
        <v>#REF!</v>
      </c>
      <c r="K59" s="10"/>
      <c r="L59" s="31">
        <v>1008.93</v>
      </c>
      <c r="M59" s="31">
        <v>2182.36</v>
      </c>
      <c r="N59" s="43"/>
      <c r="O59" s="43"/>
      <c r="P59" s="41" t="e">
        <f t="shared" si="15"/>
        <v>#REF!</v>
      </c>
      <c r="Q59" s="17"/>
      <c r="R59" s="17"/>
    </row>
    <row r="60" spans="1:18" ht="12.75">
      <c r="A60" s="1">
        <v>50</v>
      </c>
      <c r="B60" s="1">
        <v>46.4</v>
      </c>
      <c r="C60" s="1"/>
      <c r="D60" s="1"/>
      <c r="E60" s="1"/>
      <c r="F60" s="1">
        <v>358</v>
      </c>
      <c r="G60" s="1">
        <v>40</v>
      </c>
      <c r="H60" s="5" t="e">
        <f>(PI()/180)*#REF!</f>
        <v>#REF!</v>
      </c>
      <c r="I60" s="10" t="e">
        <f t="shared" si="13"/>
        <v>#REF!</v>
      </c>
      <c r="J60" s="10" t="e">
        <f t="shared" si="14"/>
        <v>#REF!</v>
      </c>
      <c r="K60" s="10"/>
      <c r="L60" s="31">
        <v>1024.01</v>
      </c>
      <c r="M60" s="31">
        <v>2173.85</v>
      </c>
      <c r="N60" s="43"/>
      <c r="O60" s="43"/>
      <c r="P60" s="41" t="e">
        <f t="shared" si="15"/>
        <v>#REF!</v>
      </c>
      <c r="Q60" s="17"/>
      <c r="R60" s="17"/>
    </row>
    <row r="61" spans="1:18" ht="12.75">
      <c r="A61" s="1">
        <v>51</v>
      </c>
      <c r="B61" s="1">
        <v>29</v>
      </c>
      <c r="C61" s="1"/>
      <c r="D61" s="1"/>
      <c r="E61" s="1"/>
      <c r="F61" s="1">
        <v>359</v>
      </c>
      <c r="G61" s="1">
        <v>23</v>
      </c>
      <c r="H61" s="5" t="e">
        <f>(PI()/180)*#REF!</f>
        <v>#REF!</v>
      </c>
      <c r="I61" s="10" t="e">
        <f t="shared" si="13"/>
        <v>#REF!</v>
      </c>
      <c r="J61" s="10" t="e">
        <f t="shared" si="14"/>
        <v>#REF!</v>
      </c>
      <c r="K61" s="10"/>
      <c r="L61" s="31">
        <v>1026.61</v>
      </c>
      <c r="M61" s="31">
        <v>2142.91</v>
      </c>
      <c r="N61" s="43"/>
      <c r="O61" s="43"/>
      <c r="P61" s="41" t="e">
        <f t="shared" si="15"/>
        <v>#REF!</v>
      </c>
      <c r="Q61" s="17"/>
      <c r="R61" s="17"/>
    </row>
    <row r="62" spans="1:18" ht="12.75">
      <c r="A62" s="1">
        <v>52</v>
      </c>
      <c r="B62" s="1">
        <v>20.2</v>
      </c>
      <c r="C62" s="1"/>
      <c r="D62" s="1"/>
      <c r="E62" s="1"/>
      <c r="F62" s="1">
        <v>359</v>
      </c>
      <c r="G62" s="1">
        <v>58</v>
      </c>
      <c r="H62" s="5" t="e">
        <f>(PI()/180)*#REF!</f>
        <v>#REF!</v>
      </c>
      <c r="I62" s="10" t="e">
        <f t="shared" si="13"/>
        <v>#REF!</v>
      </c>
      <c r="J62" s="10" t="e">
        <f t="shared" si="14"/>
        <v>#REF!</v>
      </c>
      <c r="K62" s="10"/>
      <c r="L62" s="31">
        <v>1014.76</v>
      </c>
      <c r="M62" s="31">
        <v>2147.22</v>
      </c>
      <c r="N62" s="43"/>
      <c r="O62" s="43"/>
      <c r="P62" s="41" t="e">
        <f t="shared" si="15"/>
        <v>#REF!</v>
      </c>
      <c r="Q62" s="21"/>
      <c r="R62" s="22"/>
    </row>
    <row r="63" spans="1:18" ht="12.75">
      <c r="A63" s="1">
        <v>53</v>
      </c>
      <c r="B63" s="12">
        <v>42</v>
      </c>
      <c r="C63" s="12"/>
      <c r="D63" s="12"/>
      <c r="E63" s="12"/>
      <c r="F63" s="12">
        <v>357</v>
      </c>
      <c r="G63" s="12">
        <v>9</v>
      </c>
      <c r="H63" s="13" t="e">
        <f>(PI()/180)*#REF!</f>
        <v>#REF!</v>
      </c>
      <c r="I63" s="14" t="e">
        <f t="shared" si="13"/>
        <v>#REF!</v>
      </c>
      <c r="J63" s="14" t="e">
        <f t="shared" si="14"/>
        <v>#REF!</v>
      </c>
      <c r="K63" s="14"/>
      <c r="L63" s="35">
        <v>1047.5</v>
      </c>
      <c r="M63" s="35">
        <v>2130.27</v>
      </c>
      <c r="N63" s="47"/>
      <c r="O63" s="47"/>
      <c r="P63" s="10" t="e">
        <f t="shared" si="15"/>
        <v>#REF!</v>
      </c>
      <c r="Q63" s="4"/>
      <c r="R63" s="4"/>
    </row>
    <row r="64" spans="1:18" ht="12.75">
      <c r="A64" s="7">
        <v>54</v>
      </c>
      <c r="B64" s="1">
        <v>37.4</v>
      </c>
      <c r="C64" s="1"/>
      <c r="D64" s="1"/>
      <c r="E64" s="1"/>
      <c r="F64" s="1">
        <v>0</v>
      </c>
      <c r="G64" s="1">
        <v>4</v>
      </c>
      <c r="H64" s="5" t="e">
        <f>(PI()/180)*#REF!</f>
        <v>#REF!</v>
      </c>
      <c r="I64" s="10" t="e">
        <f t="shared" si="13"/>
        <v>#REF!</v>
      </c>
      <c r="J64" s="10" t="e">
        <f t="shared" si="14"/>
        <v>#REF!</v>
      </c>
      <c r="K64" s="10"/>
      <c r="L64" s="32">
        <v>1015.74</v>
      </c>
      <c r="M64" s="32">
        <v>2101.65</v>
      </c>
      <c r="N64" s="42"/>
      <c r="O64" s="42"/>
      <c r="P64" s="39" t="e">
        <f t="shared" si="15"/>
        <v>#REF!</v>
      </c>
      <c r="Q64" s="21"/>
      <c r="R64" s="22"/>
    </row>
    <row r="65" spans="1:18" ht="12.75">
      <c r="A65" s="1">
        <v>55</v>
      </c>
      <c r="B65" s="1">
        <v>14.2</v>
      </c>
      <c r="C65" s="1"/>
      <c r="D65" s="1"/>
      <c r="E65" s="1"/>
      <c r="F65" s="1">
        <v>357</v>
      </c>
      <c r="G65" s="1">
        <v>0</v>
      </c>
      <c r="H65" s="5" t="e">
        <f>(PI()/180)*#REF!</f>
        <v>#REF!</v>
      </c>
      <c r="I65" s="10" t="e">
        <f t="shared" si="13"/>
        <v>#REF!</v>
      </c>
      <c r="J65" s="10" t="e">
        <f t="shared" si="14"/>
        <v>#REF!</v>
      </c>
      <c r="K65" s="10"/>
      <c r="L65" s="31">
        <v>987.16</v>
      </c>
      <c r="M65" s="31">
        <v>2126.7</v>
      </c>
      <c r="N65" s="43"/>
      <c r="O65" s="43"/>
      <c r="P65" s="11" t="e">
        <f t="shared" si="15"/>
        <v>#REF!</v>
      </c>
      <c r="Q65" s="17"/>
      <c r="R65" s="17"/>
    </row>
    <row r="66" spans="1:18" ht="12.75">
      <c r="A66" s="1"/>
      <c r="B66" s="1"/>
      <c r="C66" s="1"/>
      <c r="D66" s="1"/>
      <c r="E66" s="1"/>
      <c r="F66" s="1"/>
      <c r="G66" s="1"/>
      <c r="H66" s="5"/>
      <c r="I66" s="10"/>
      <c r="J66" s="10"/>
      <c r="K66" s="10"/>
      <c r="L66" s="4"/>
      <c r="M66" s="4"/>
      <c r="N66" s="10"/>
      <c r="O66" s="10"/>
      <c r="P66" s="11"/>
      <c r="Q66" s="17"/>
      <c r="R66" s="17"/>
    </row>
    <row r="67" spans="1:18" ht="12.75">
      <c r="A67" s="1"/>
      <c r="B67" s="1"/>
      <c r="C67" s="1"/>
      <c r="D67" s="1"/>
      <c r="E67" s="1"/>
      <c r="F67" s="1"/>
      <c r="G67" s="1"/>
      <c r="H67" s="5"/>
      <c r="I67" s="10"/>
      <c r="J67" s="10"/>
      <c r="K67" s="10"/>
      <c r="L67" s="4"/>
      <c r="M67" s="4"/>
      <c r="N67" s="10"/>
      <c r="O67" s="10"/>
      <c r="P67" s="11"/>
      <c r="Q67" s="17"/>
      <c r="R67" s="17"/>
    </row>
    <row r="68" spans="1:18" ht="12.75">
      <c r="A68" s="1"/>
      <c r="B68" s="1"/>
      <c r="C68" s="1"/>
      <c r="D68" s="1"/>
      <c r="E68" s="1"/>
      <c r="F68" s="1"/>
      <c r="G68" s="1"/>
      <c r="H68" s="5"/>
      <c r="I68" s="10"/>
      <c r="J68" s="10"/>
      <c r="K68" s="10"/>
      <c r="L68" s="4"/>
      <c r="M68" s="4"/>
      <c r="N68" s="10"/>
      <c r="O68" s="10"/>
      <c r="P68" s="11"/>
      <c r="Q68" s="17"/>
      <c r="R68" s="17"/>
    </row>
    <row r="69" spans="1:18" ht="12.75">
      <c r="A69" s="1" t="s">
        <v>13</v>
      </c>
      <c r="B69" s="1"/>
      <c r="C69" s="1"/>
      <c r="D69" s="1"/>
      <c r="E69" s="1"/>
      <c r="F69" s="1"/>
      <c r="G69" s="1"/>
      <c r="H69" s="5"/>
      <c r="I69" s="10"/>
      <c r="J69" s="10"/>
      <c r="K69" s="10"/>
      <c r="L69" s="4"/>
      <c r="M69" s="4"/>
      <c r="N69" s="10"/>
      <c r="O69" s="10"/>
      <c r="P69" s="11"/>
      <c r="Q69" s="17"/>
      <c r="R69" s="17"/>
    </row>
    <row r="70" spans="1:18" ht="12.75">
      <c r="A70" s="1">
        <v>56</v>
      </c>
      <c r="B70" s="1">
        <v>14.1</v>
      </c>
      <c r="C70" s="1"/>
      <c r="D70" s="1"/>
      <c r="E70" s="1"/>
      <c r="F70" s="1">
        <v>0</v>
      </c>
      <c r="G70" s="1">
        <v>54</v>
      </c>
      <c r="H70" s="5" t="e">
        <f>(PI()/180)*#REF!</f>
        <v>#REF!</v>
      </c>
      <c r="I70" s="10" t="e">
        <f aca="true" t="shared" si="16" ref="I70:I81">COS(H70)*B70</f>
        <v>#REF!</v>
      </c>
      <c r="J70" s="10" t="e">
        <f aca="true" t="shared" si="17" ref="J70:J81">TAN(H70)*I70</f>
        <v>#REF!</v>
      </c>
      <c r="K70" s="10"/>
      <c r="L70" s="31">
        <v>978.76</v>
      </c>
      <c r="M70" s="31">
        <v>2171.03</v>
      </c>
      <c r="N70" s="43"/>
      <c r="O70" s="43"/>
      <c r="P70" s="11" t="e">
        <f>20.33+J70</f>
        <v>#REF!</v>
      </c>
      <c r="Q70" s="17"/>
      <c r="R70" s="17"/>
    </row>
    <row r="71" spans="1:18" ht="12.75">
      <c r="A71" s="1">
        <v>57</v>
      </c>
      <c r="B71" s="1">
        <v>35.3</v>
      </c>
      <c r="C71" s="1"/>
      <c r="D71" s="1"/>
      <c r="E71" s="1"/>
      <c r="F71" s="1">
        <v>0</v>
      </c>
      <c r="G71" s="1">
        <v>13</v>
      </c>
      <c r="H71" s="5" t="e">
        <f>(PI()/180)*#REF!</f>
        <v>#REF!</v>
      </c>
      <c r="I71" s="10" t="e">
        <f t="shared" si="16"/>
        <v>#REF!</v>
      </c>
      <c r="J71" s="10" t="e">
        <f t="shared" si="17"/>
        <v>#REF!</v>
      </c>
      <c r="K71" s="10"/>
      <c r="L71" s="31">
        <v>997.35</v>
      </c>
      <c r="M71" s="31">
        <v>2200.11</v>
      </c>
      <c r="N71" s="43"/>
      <c r="O71" s="43"/>
      <c r="P71" s="11" t="e">
        <f aca="true" t="shared" si="18" ref="P71:P81">20.33+J71</f>
        <v>#REF!</v>
      </c>
      <c r="Q71" s="17"/>
      <c r="R71" s="17"/>
    </row>
    <row r="72" spans="1:18" ht="12.75">
      <c r="A72" s="1">
        <v>58</v>
      </c>
      <c r="B72" s="1">
        <v>59.8</v>
      </c>
      <c r="C72" s="1"/>
      <c r="D72" s="1"/>
      <c r="E72" s="1"/>
      <c r="F72" s="1">
        <v>0</v>
      </c>
      <c r="G72" s="1">
        <v>6</v>
      </c>
      <c r="H72" s="5" t="e">
        <f>(PI()/180)*#REF!</f>
        <v>#REF!</v>
      </c>
      <c r="I72" s="10" t="e">
        <f t="shared" si="16"/>
        <v>#REF!</v>
      </c>
      <c r="J72" s="10" t="e">
        <f t="shared" si="17"/>
        <v>#REF!</v>
      </c>
      <c r="K72" s="10"/>
      <c r="L72" s="31">
        <v>1023.34</v>
      </c>
      <c r="M72" s="31">
        <v>2203.34</v>
      </c>
      <c r="N72" s="43"/>
      <c r="O72" s="43"/>
      <c r="P72" s="11" t="e">
        <f t="shared" si="18"/>
        <v>#REF!</v>
      </c>
      <c r="Q72" s="17"/>
      <c r="R72" s="17"/>
    </row>
    <row r="73" spans="1:18" ht="12.75">
      <c r="A73" s="1">
        <v>59</v>
      </c>
      <c r="B73" s="1">
        <v>73.3</v>
      </c>
      <c r="C73" s="1"/>
      <c r="D73" s="1"/>
      <c r="E73" s="1"/>
      <c r="F73" s="1">
        <v>359</v>
      </c>
      <c r="G73" s="1">
        <v>57</v>
      </c>
      <c r="H73" s="5" t="e">
        <f>(PI()/180)*#REF!</f>
        <v>#REF!</v>
      </c>
      <c r="I73" s="10" t="e">
        <f t="shared" si="16"/>
        <v>#REF!</v>
      </c>
      <c r="J73" s="10" t="e">
        <f t="shared" si="17"/>
        <v>#REF!</v>
      </c>
      <c r="K73" s="10"/>
      <c r="L73" s="31">
        <v>1034.62</v>
      </c>
      <c r="M73" s="31">
        <v>2211.19</v>
      </c>
      <c r="N73" s="43"/>
      <c r="O73" s="43"/>
      <c r="P73" s="11" t="e">
        <f t="shared" si="18"/>
        <v>#REF!</v>
      </c>
      <c r="Q73" s="17"/>
      <c r="R73" s="17"/>
    </row>
    <row r="74" spans="1:18" ht="12.75">
      <c r="A74" s="1">
        <v>60</v>
      </c>
      <c r="B74" s="1">
        <v>49.5</v>
      </c>
      <c r="C74" s="1"/>
      <c r="D74" s="1"/>
      <c r="E74" s="1"/>
      <c r="F74" s="1">
        <v>359</v>
      </c>
      <c r="G74" s="1">
        <v>30</v>
      </c>
      <c r="H74" s="5" t="e">
        <f>(PI()/180)*#REF!</f>
        <v>#REF!</v>
      </c>
      <c r="I74" s="10" t="e">
        <f t="shared" si="16"/>
        <v>#REF!</v>
      </c>
      <c r="J74" s="10" t="e">
        <f t="shared" si="17"/>
        <v>#REF!</v>
      </c>
      <c r="K74" s="10"/>
      <c r="L74" s="31">
        <v>1001.44</v>
      </c>
      <c r="M74" s="31">
        <v>2216.88</v>
      </c>
      <c r="N74" s="43"/>
      <c r="O74" s="43"/>
      <c r="P74" s="11" t="e">
        <f t="shared" si="18"/>
        <v>#REF!</v>
      </c>
      <c r="Q74" s="17"/>
      <c r="R74" s="17"/>
    </row>
    <row r="75" spans="1:18" ht="12.75">
      <c r="A75" s="1">
        <v>61</v>
      </c>
      <c r="B75" s="1">
        <v>33</v>
      </c>
      <c r="C75" s="1"/>
      <c r="D75" s="1"/>
      <c r="E75" s="1"/>
      <c r="F75" s="1">
        <v>358</v>
      </c>
      <c r="G75" s="1">
        <v>43</v>
      </c>
      <c r="H75" s="5" t="e">
        <f>(PI()/180)*#REF!</f>
        <v>#REF!</v>
      </c>
      <c r="I75" s="10" t="e">
        <f t="shared" si="16"/>
        <v>#REF!</v>
      </c>
      <c r="J75" s="10" t="e">
        <f t="shared" si="17"/>
        <v>#REF!</v>
      </c>
      <c r="K75" s="10"/>
      <c r="L75" s="31">
        <v>978.39</v>
      </c>
      <c r="M75" s="31">
        <v>2211.6</v>
      </c>
      <c r="N75" s="43"/>
      <c r="O75" s="43"/>
      <c r="P75" s="11" t="e">
        <f t="shared" si="18"/>
        <v>#REF!</v>
      </c>
      <c r="Q75" s="17"/>
      <c r="R75" s="17"/>
    </row>
    <row r="76" spans="1:18" ht="12.75">
      <c r="A76" s="1">
        <v>62</v>
      </c>
      <c r="B76" s="1">
        <v>17.6</v>
      </c>
      <c r="C76" s="1"/>
      <c r="D76" s="1"/>
      <c r="E76" s="1"/>
      <c r="F76" s="1">
        <v>357</v>
      </c>
      <c r="G76" s="1">
        <v>2</v>
      </c>
      <c r="H76" s="5" t="e">
        <f>(PI()/180)*#REF!</f>
        <v>#REF!</v>
      </c>
      <c r="I76" s="10" t="e">
        <f t="shared" si="16"/>
        <v>#REF!</v>
      </c>
      <c r="J76" s="10" t="e">
        <f t="shared" si="17"/>
        <v>#REF!</v>
      </c>
      <c r="K76" s="10"/>
      <c r="L76" s="31">
        <v>956.51</v>
      </c>
      <c r="M76" s="31">
        <v>2193.38</v>
      </c>
      <c r="N76" s="43"/>
      <c r="O76" s="43"/>
      <c r="P76" s="11" t="e">
        <f t="shared" si="18"/>
        <v>#REF!</v>
      </c>
      <c r="Q76" s="17"/>
      <c r="R76" s="17"/>
    </row>
    <row r="77" spans="1:18" ht="12.75">
      <c r="A77" s="1">
        <v>63</v>
      </c>
      <c r="B77" s="1">
        <v>15.3</v>
      </c>
      <c r="C77" s="1"/>
      <c r="D77" s="1"/>
      <c r="E77" s="1"/>
      <c r="F77" s="1">
        <v>356</v>
      </c>
      <c r="G77" s="1">
        <v>40</v>
      </c>
      <c r="H77" s="5" t="e">
        <f>(PI()/180)*#REF!</f>
        <v>#REF!</v>
      </c>
      <c r="I77" s="10" t="e">
        <f t="shared" si="16"/>
        <v>#REF!</v>
      </c>
      <c r="J77" s="10" t="e">
        <f t="shared" si="17"/>
        <v>#REF!</v>
      </c>
      <c r="K77" s="10"/>
      <c r="L77" s="31">
        <v>955.72</v>
      </c>
      <c r="M77" s="31">
        <v>2171.35</v>
      </c>
      <c r="N77" s="43"/>
      <c r="O77" s="43"/>
      <c r="P77" s="11" t="e">
        <f t="shared" si="18"/>
        <v>#REF!</v>
      </c>
      <c r="Q77" s="17"/>
      <c r="R77" s="17"/>
    </row>
    <row r="78" spans="1:18" ht="12.75">
      <c r="A78" s="1">
        <v>64</v>
      </c>
      <c r="B78" s="1">
        <v>25.4</v>
      </c>
      <c r="C78" s="1"/>
      <c r="D78" s="1"/>
      <c r="E78" s="1"/>
      <c r="F78" s="1">
        <v>353</v>
      </c>
      <c r="G78" s="1">
        <v>35</v>
      </c>
      <c r="H78" s="5" t="e">
        <f>(PI()/180)*#REF!</f>
        <v>#REF!</v>
      </c>
      <c r="I78" s="10" t="e">
        <f t="shared" si="16"/>
        <v>#REF!</v>
      </c>
      <c r="J78" s="10" t="e">
        <f t="shared" si="17"/>
        <v>#REF!</v>
      </c>
      <c r="K78" s="10"/>
      <c r="L78" s="1"/>
      <c r="M78" s="1"/>
      <c r="N78" s="48"/>
      <c r="O78" s="48"/>
      <c r="P78" s="11" t="e">
        <f t="shared" si="18"/>
        <v>#REF!</v>
      </c>
      <c r="Q78" s="17"/>
      <c r="R78" s="17"/>
    </row>
    <row r="79" spans="1:18" ht="12.75">
      <c r="A79" s="1">
        <v>65</v>
      </c>
      <c r="B79" s="1"/>
      <c r="C79" s="1"/>
      <c r="D79" s="1"/>
      <c r="E79" s="1"/>
      <c r="F79" s="1"/>
      <c r="G79" s="1"/>
      <c r="H79" s="5" t="e">
        <f>(PI()/180)*#REF!</f>
        <v>#REF!</v>
      </c>
      <c r="I79" s="10" t="e">
        <f t="shared" si="16"/>
        <v>#REF!</v>
      </c>
      <c r="J79" s="10" t="e">
        <f t="shared" si="17"/>
        <v>#REF!</v>
      </c>
      <c r="K79" s="10"/>
      <c r="N79" s="49"/>
      <c r="O79" s="49"/>
      <c r="P79" s="11" t="e">
        <f t="shared" si="18"/>
        <v>#REF!</v>
      </c>
      <c r="Q79" s="17"/>
      <c r="R79" s="17"/>
    </row>
    <row r="80" spans="1:18" ht="12.75">
      <c r="A80" s="1">
        <v>66</v>
      </c>
      <c r="H80" s="5" t="e">
        <f>(PI()/180)*#REF!</f>
        <v>#REF!</v>
      </c>
      <c r="I80" s="10" t="e">
        <f t="shared" si="16"/>
        <v>#REF!</v>
      </c>
      <c r="J80" s="10" t="e">
        <f t="shared" si="17"/>
        <v>#REF!</v>
      </c>
      <c r="K80" s="10"/>
      <c r="N80" s="49"/>
      <c r="O80" s="49"/>
      <c r="P80" s="11" t="e">
        <f t="shared" si="18"/>
        <v>#REF!</v>
      </c>
      <c r="Q80" s="17"/>
      <c r="R80" s="17"/>
    </row>
    <row r="81" spans="1:18" ht="12.75">
      <c r="A81" s="1">
        <v>67</v>
      </c>
      <c r="I81" s="10">
        <f t="shared" si="16"/>
        <v>0</v>
      </c>
      <c r="J81" s="10">
        <f t="shared" si="17"/>
        <v>0</v>
      </c>
      <c r="K81" s="10"/>
      <c r="N81" s="49"/>
      <c r="O81" s="49"/>
      <c r="P81" s="11">
        <f t="shared" si="18"/>
        <v>20.33</v>
      </c>
      <c r="Q81" s="17"/>
      <c r="R81" s="17"/>
    </row>
    <row r="82" spans="14:16" ht="12.75">
      <c r="N82" s="49"/>
      <c r="O82" s="49"/>
      <c r="P82" s="49"/>
    </row>
    <row r="83" spans="14:16" ht="12.75">
      <c r="N83" s="49"/>
      <c r="O83" s="49"/>
      <c r="P83" s="49"/>
    </row>
    <row r="84" spans="14:16" ht="12.75">
      <c r="N84" s="49"/>
      <c r="O84" s="49"/>
      <c r="P84" s="49"/>
    </row>
  </sheetData>
  <mergeCells count="3">
    <mergeCell ref="F3:H3"/>
    <mergeCell ref="C3:E3"/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тахеометрической съемки</dc:title>
  <dc:subject/>
  <dc:creator>Романов К.А.</dc:creator>
  <cp:keywords/>
  <dc:description/>
  <cp:lastModifiedBy>Антон</cp:lastModifiedBy>
  <dcterms:created xsi:type="dcterms:W3CDTF">1996-10-08T23:32:33Z</dcterms:created>
  <dcterms:modified xsi:type="dcterms:W3CDTF">2006-11-29T22:34:55Z</dcterms:modified>
  <cp:category/>
  <cp:version/>
  <cp:contentType/>
  <cp:contentStatus/>
</cp:coreProperties>
</file>