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'Лист3'!$A$1:$Q$26</definedName>
  </definedNames>
  <calcPr fullCalcOnLoad="1"/>
</workbook>
</file>

<file path=xl/sharedStrings.xml><?xml version="1.0" encoding="utf-8"?>
<sst xmlns="http://schemas.openxmlformats.org/spreadsheetml/2006/main" count="34" uniqueCount="30">
  <si>
    <t>названия ходов</t>
  </si>
  <si>
    <t>длины хода L км.</t>
  </si>
  <si>
    <t>веса Р</t>
  </si>
  <si>
    <t>измеренные превышения</t>
  </si>
  <si>
    <t>Н исх.</t>
  </si>
  <si>
    <t>ПРИБЛИЖЕНИЯ</t>
  </si>
  <si>
    <t>V</t>
  </si>
  <si>
    <t>PV</t>
  </si>
  <si>
    <t>PVV</t>
  </si>
  <si>
    <t>Узловая точка №1                                                        Н=</t>
  </si>
  <si>
    <t>Узловая точка №2                                                         Н=</t>
  </si>
  <si>
    <t>Узловая точка №3                                                         Н=</t>
  </si>
  <si>
    <t>А - узл. 1</t>
  </si>
  <si>
    <t>узл. 2 - узл. 1</t>
  </si>
  <si>
    <t>узл. 3 - узл. 1</t>
  </si>
  <si>
    <t>В - узл. 2</t>
  </si>
  <si>
    <t>узл. 1 - узл. 2</t>
  </si>
  <si>
    <t>узл. 3 - узл. 2</t>
  </si>
  <si>
    <t>С - узл. 3</t>
  </si>
  <si>
    <t>узл. 1 - узл. 3</t>
  </si>
  <si>
    <t>узл. 2 - узл. 3</t>
  </si>
  <si>
    <t>С=</t>
  </si>
  <si>
    <t>СКО единицы веса =</t>
  </si>
  <si>
    <t>СуммаPVV=</t>
  </si>
  <si>
    <t>СКО превышения на км хода =</t>
  </si>
  <si>
    <t>мм</t>
  </si>
  <si>
    <t>ввести значения</t>
  </si>
  <si>
    <t>М1=</t>
  </si>
  <si>
    <t>М2=</t>
  </si>
  <si>
    <t>М3=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</si>
</sst>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</numFmts>
  <fonts count="3">
    <font>
      <sz val="10"/>
      <name val="Arial"/>
      <family val="0"/>
    </font>
    <font>
      <u val="single"/>
      <sz val="10"/>
      <name val="Arial"/>
      <family val="0"/>
    </font>
    <font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18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182" fontId="0" fillId="0" borderId="0" xfId="0" applyNumberFormat="1" applyBorder="1" applyAlignment="1">
      <alignment horizontal="left"/>
    </xf>
    <xf numFmtId="182" fontId="0" fillId="0" borderId="3" xfId="0" applyNumberForma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82" fontId="0" fillId="0" borderId="4" xfId="0" applyNumberFormat="1" applyBorder="1" applyAlignment="1">
      <alignment horizontal="center" vertical="center" wrapText="1"/>
    </xf>
    <xf numFmtId="182" fontId="0" fillId="0" borderId="5" xfId="0" applyNumberFormat="1" applyBorder="1" applyAlignment="1">
      <alignment horizontal="center" vertical="center" wrapText="1"/>
    </xf>
    <xf numFmtId="182" fontId="0" fillId="0" borderId="6" xfId="0" applyNumberFormat="1" applyBorder="1" applyAlignment="1">
      <alignment horizontal="center" vertical="center"/>
    </xf>
    <xf numFmtId="182" fontId="0" fillId="0" borderId="6" xfId="0" applyNumberFormat="1" applyBorder="1" applyAlignment="1">
      <alignment horizontal="center" vertical="center" wrapText="1"/>
    </xf>
    <xf numFmtId="182" fontId="0" fillId="0" borderId="7" xfId="0" applyNumberFormat="1" applyBorder="1" applyAlignment="1">
      <alignment horizontal="center" vertical="center" wrapText="1"/>
    </xf>
    <xf numFmtId="182" fontId="0" fillId="0" borderId="8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9" xfId="0" applyNumberFormat="1" applyBorder="1" applyAlignment="1">
      <alignment/>
    </xf>
    <xf numFmtId="182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2" borderId="0" xfId="0" applyFill="1" applyAlignment="1">
      <alignment horizontal="left"/>
    </xf>
    <xf numFmtId="180" fontId="0" fillId="2" borderId="1" xfId="0" applyNumberFormat="1" applyFill="1" applyBorder="1" applyAlignment="1">
      <alignment/>
    </xf>
    <xf numFmtId="180" fontId="0" fillId="2" borderId="13" xfId="0" applyNumberFormat="1" applyFill="1" applyBorder="1" applyAlignment="1">
      <alignment/>
    </xf>
    <xf numFmtId="182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2" fillId="0" borderId="0" xfId="0" applyFont="1" applyAlignment="1">
      <alignment/>
    </xf>
    <xf numFmtId="182" fontId="1" fillId="0" borderId="6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right"/>
    </xf>
    <xf numFmtId="182" fontId="0" fillId="0" borderId="15" xfId="0" applyNumberFormat="1" applyBorder="1" applyAlignment="1">
      <alignment horizontal="right"/>
    </xf>
    <xf numFmtId="182" fontId="0" fillId="0" borderId="16" xfId="0" applyNumberFormat="1" applyBorder="1" applyAlignment="1">
      <alignment horizontal="center"/>
    </xf>
    <xf numFmtId="182" fontId="0" fillId="0" borderId="17" xfId="0" applyNumberFormat="1" applyBorder="1" applyAlignment="1">
      <alignment horizontal="center"/>
    </xf>
    <xf numFmtId="182" fontId="0" fillId="0" borderId="18" xfId="0" applyNumberFormat="1" applyBorder="1" applyAlignment="1">
      <alignment horizontal="right"/>
    </xf>
    <xf numFmtId="182" fontId="0" fillId="0" borderId="19" xfId="0" applyNumberFormat="1" applyBorder="1" applyAlignment="1">
      <alignment horizontal="right"/>
    </xf>
    <xf numFmtId="182" fontId="0" fillId="0" borderId="20" xfId="0" applyNumberFormat="1" applyBorder="1" applyAlignment="1">
      <alignment horizontal="center"/>
    </xf>
    <xf numFmtId="182" fontId="0" fillId="0" borderId="2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5"/>
  <sheetViews>
    <sheetView tabSelected="1" workbookViewId="0" topLeftCell="B1">
      <selection activeCell="O14" sqref="O14"/>
    </sheetView>
  </sheetViews>
  <sheetFormatPr defaultColWidth="9.140625" defaultRowHeight="12.75"/>
  <cols>
    <col min="1" max="1" width="5.8515625" style="0" customWidth="1"/>
    <col min="2" max="2" width="15.57421875" style="0" customWidth="1"/>
    <col min="3" max="3" width="8.57421875" style="0" customWidth="1"/>
    <col min="4" max="4" width="9.140625" style="0" customWidth="1"/>
    <col min="5" max="5" width="12.00390625" style="0" customWidth="1"/>
    <col min="6" max="6" width="8.140625" style="0" customWidth="1"/>
    <col min="10" max="10" width="8.140625" style="0" customWidth="1"/>
    <col min="12" max="12" width="8.421875" style="0" customWidth="1"/>
    <col min="13" max="13" width="7.57421875" style="0" customWidth="1"/>
    <col min="14" max="15" width="7.8515625" style="0" customWidth="1"/>
  </cols>
  <sheetData>
    <row r="1" ht="13.5" thickBot="1"/>
    <row r="2" spans="1:15" ht="38.25" customHeight="1" thickBot="1">
      <c r="A2" s="1"/>
      <c r="B2" s="15" t="s">
        <v>0</v>
      </c>
      <c r="C2" s="16" t="s">
        <v>1</v>
      </c>
      <c r="D2" s="17" t="s">
        <v>2</v>
      </c>
      <c r="E2" s="18" t="s">
        <v>3</v>
      </c>
      <c r="F2" s="18" t="s">
        <v>4</v>
      </c>
      <c r="G2" s="33" t="s">
        <v>5</v>
      </c>
      <c r="H2" s="33"/>
      <c r="I2" s="33"/>
      <c r="J2" s="33"/>
      <c r="K2" s="33"/>
      <c r="L2" s="33"/>
      <c r="M2" s="18" t="s">
        <v>6</v>
      </c>
      <c r="N2" s="18" t="s">
        <v>7</v>
      </c>
      <c r="O2" s="19" t="s">
        <v>8</v>
      </c>
    </row>
    <row r="3" spans="1:15" ht="12.75">
      <c r="A3" s="1"/>
      <c r="B3" s="34" t="s">
        <v>9</v>
      </c>
      <c r="C3" s="35"/>
      <c r="D3" s="35"/>
      <c r="E3" s="35"/>
      <c r="F3" s="35"/>
      <c r="G3" s="35"/>
      <c r="H3" s="35"/>
      <c r="I3" s="35"/>
      <c r="J3" s="35"/>
      <c r="K3" s="7">
        <f>L7</f>
        <v>196.86801023012413</v>
      </c>
      <c r="L3" s="36"/>
      <c r="M3" s="36"/>
      <c r="N3" s="36"/>
      <c r="O3" s="37"/>
    </row>
    <row r="4" spans="2:15" ht="12.75">
      <c r="B4" s="20" t="s">
        <v>12</v>
      </c>
      <c r="C4" s="28">
        <v>9.1</v>
      </c>
      <c r="D4" s="5">
        <f>C19/C4</f>
        <v>1.7472527472527473</v>
      </c>
      <c r="E4" s="30">
        <v>-39.053</v>
      </c>
      <c r="F4" s="30">
        <v>235.922</v>
      </c>
      <c r="G4" s="4">
        <f>F4+E4</f>
        <v>196.869</v>
      </c>
      <c r="H4" s="4">
        <f>F4+E4</f>
        <v>196.869</v>
      </c>
      <c r="I4" s="4">
        <f>H4</f>
        <v>196.869</v>
      </c>
      <c r="J4" s="4">
        <f>I4</f>
        <v>196.869</v>
      </c>
      <c r="K4" s="4">
        <f>J4</f>
        <v>196.869</v>
      </c>
      <c r="L4" s="4">
        <f>K4</f>
        <v>196.869</v>
      </c>
      <c r="M4" s="11">
        <f>((L7-L4)*1000)</f>
        <v>-0.9897698758720708</v>
      </c>
      <c r="N4" s="11">
        <f>(M4*D4)</f>
        <v>-1.7293781347654864</v>
      </c>
      <c r="O4" s="24">
        <f>D4*M4*M4</f>
        <v>1.7116863817827088</v>
      </c>
    </row>
    <row r="5" spans="2:15" ht="12.75">
      <c r="B5" s="20" t="s">
        <v>13</v>
      </c>
      <c r="C5" s="28">
        <v>5.7</v>
      </c>
      <c r="D5" s="5">
        <f>C19/C5</f>
        <v>2.789473684210526</v>
      </c>
      <c r="E5" s="30">
        <v>-5.717</v>
      </c>
      <c r="F5" s="4"/>
      <c r="G5" s="4">
        <f>G9+E5</f>
        <v>196.85899999999998</v>
      </c>
      <c r="H5" s="4">
        <f>G12+E5</f>
        <v>196.861</v>
      </c>
      <c r="I5" s="4">
        <f>H12+E5</f>
        <v>196.86311792466742</v>
      </c>
      <c r="J5" s="4">
        <f>I12+E5</f>
        <v>196.862336652726</v>
      </c>
      <c r="K5" s="4">
        <f>J12+E5</f>
        <v>196.86289248245473</v>
      </c>
      <c r="L5" s="4">
        <f>K12+E5</f>
        <v>196.86271985515663</v>
      </c>
      <c r="M5" s="11">
        <f>((L7-L5)*1000)</f>
        <v>5.290374967501066</v>
      </c>
      <c r="N5" s="11">
        <f>(M5*D5)</f>
        <v>14.75736175145034</v>
      </c>
      <c r="O5" s="24">
        <f>D5*M5*M5</f>
        <v>78.07197719623056</v>
      </c>
    </row>
    <row r="6" spans="2:15" ht="12.75">
      <c r="B6" s="20" t="s">
        <v>14</v>
      </c>
      <c r="C6" s="28">
        <v>10.6</v>
      </c>
      <c r="D6" s="5">
        <f>C19/C6</f>
        <v>1.5</v>
      </c>
      <c r="E6" s="30">
        <v>19.186</v>
      </c>
      <c r="F6" s="4"/>
      <c r="G6" s="4">
        <f>G14+E6</f>
        <v>196.87800000000001</v>
      </c>
      <c r="H6" s="4">
        <f>G17+E6</f>
        <v>196.87633333333335</v>
      </c>
      <c r="I6" s="4">
        <f>H17+E6</f>
        <v>196.8765915492958</v>
      </c>
      <c r="J6" s="4">
        <f>I17+E6</f>
        <v>196.87655742748953</v>
      </c>
      <c r="K6" s="4">
        <f>J17+E6</f>
        <v>196.87669527221865</v>
      </c>
      <c r="L6" s="4">
        <f>K17+E6</f>
        <v>196.87669555253535</v>
      </c>
      <c r="M6" s="11">
        <f>((L7-L6)*1000)</f>
        <v>-8.68532241122466</v>
      </c>
      <c r="N6" s="11">
        <f>(M6*D6)</f>
        <v>-13.027983616836991</v>
      </c>
      <c r="O6" s="24">
        <f>D6*M6*M6</f>
        <v>113.15223808038203</v>
      </c>
    </row>
    <row r="7" spans="2:15" ht="12.75">
      <c r="B7" s="20"/>
      <c r="C7" s="2"/>
      <c r="D7" s="5">
        <f>(D4+D5+D6)</f>
        <v>6.036726431463274</v>
      </c>
      <c r="E7" s="4"/>
      <c r="F7" s="4"/>
      <c r="G7" s="9">
        <f>(G4+G5+G6)/3</f>
        <v>196.86866666666666</v>
      </c>
      <c r="H7" s="9">
        <f>(H4*D4+H5*D5+H6*D6)/D7</f>
        <v>196.867125508982</v>
      </c>
      <c r="I7" s="9">
        <f>(I4*D4+I5*D5+I6*D6)/D7</f>
        <v>196.86816832898387</v>
      </c>
      <c r="J7" s="9">
        <f>(J4*D4+J5*D5+J6*D6)/D7</f>
        <v>196.86779883729739</v>
      </c>
      <c r="K7" s="9">
        <f>(K4*D4+K5*D5+K6*D6)/D7</f>
        <v>196.8680899287548</v>
      </c>
      <c r="L7" s="9">
        <f>(L4*D4+L5*D5+L6*D6)/D7</f>
        <v>196.86801023012413</v>
      </c>
      <c r="M7" s="11"/>
      <c r="N7" s="11">
        <f>N4+N5+N6</f>
        <v>-1.5213785786727385E-10</v>
      </c>
      <c r="O7" s="24"/>
    </row>
    <row r="8" spans="1:15" ht="12.75">
      <c r="A8" s="1"/>
      <c r="B8" s="38" t="s">
        <v>10</v>
      </c>
      <c r="C8" s="39"/>
      <c r="D8" s="39"/>
      <c r="E8" s="39"/>
      <c r="F8" s="39"/>
      <c r="G8" s="39"/>
      <c r="H8" s="39"/>
      <c r="I8" s="39"/>
      <c r="J8" s="39"/>
      <c r="K8" s="7">
        <f>L12</f>
        <v>202.57987690452617</v>
      </c>
      <c r="L8" s="40"/>
      <c r="M8" s="40"/>
      <c r="N8" s="40"/>
      <c r="O8" s="41"/>
    </row>
    <row r="9" spans="2:15" ht="12.75">
      <c r="B9" s="20" t="s">
        <v>15</v>
      </c>
      <c r="C9" s="28">
        <v>11.5</v>
      </c>
      <c r="D9" s="5">
        <f>C19/C9</f>
        <v>1.382608695652174</v>
      </c>
      <c r="E9" s="30">
        <v>-5.231</v>
      </c>
      <c r="F9" s="30">
        <v>207.807</v>
      </c>
      <c r="G9" s="4">
        <f>F9+E9</f>
        <v>202.576</v>
      </c>
      <c r="H9" s="4">
        <f>G9</f>
        <v>202.576</v>
      </c>
      <c r="I9" s="4">
        <f>H9</f>
        <v>202.576</v>
      </c>
      <c r="J9" s="4">
        <f>I9</f>
        <v>202.576</v>
      </c>
      <c r="K9" s="4">
        <f>J9</f>
        <v>202.576</v>
      </c>
      <c r="L9" s="4">
        <f>K9</f>
        <v>202.576</v>
      </c>
      <c r="M9" s="11">
        <f>((L12-L9)*1000)</f>
        <v>3.8769045261801693</v>
      </c>
      <c r="N9" s="11">
        <f>(M9*D9)</f>
        <v>5.360241910109973</v>
      </c>
      <c r="O9" s="24">
        <f>D9*M9*M9</f>
        <v>20.781146122725993</v>
      </c>
    </row>
    <row r="10" spans="2:15" ht="12.75">
      <c r="B10" s="20" t="s">
        <v>16</v>
      </c>
      <c r="C10" s="2">
        <f>C5</f>
        <v>5.7</v>
      </c>
      <c r="D10" s="5">
        <f>C19/C10</f>
        <v>2.789473684210526</v>
      </c>
      <c r="E10" s="4">
        <f>-E5</f>
        <v>5.717</v>
      </c>
      <c r="F10" s="4"/>
      <c r="G10" s="4">
        <f>G4+E10</f>
        <v>202.586</v>
      </c>
      <c r="H10" s="4">
        <f>G7+E10</f>
        <v>202.58566666666667</v>
      </c>
      <c r="I10" s="4">
        <f>H7+E10</f>
        <v>202.58412550898203</v>
      </c>
      <c r="J10" s="4">
        <f>I7+E10</f>
        <v>202.58516832898388</v>
      </c>
      <c r="K10" s="4">
        <f>J7+E10</f>
        <v>202.5847988372974</v>
      </c>
      <c r="L10" s="4">
        <f>K7+E10</f>
        <v>202.58508992875483</v>
      </c>
      <c r="M10" s="11">
        <f>((L12-L10)*1000)</f>
        <v>-5.21302422865233</v>
      </c>
      <c r="N10" s="11">
        <f>(M10*D10)</f>
        <v>-14.541593900977551</v>
      </c>
      <c r="O10" s="24"/>
    </row>
    <row r="11" spans="2:15" ht="12.75">
      <c r="B11" s="20" t="s">
        <v>17</v>
      </c>
      <c r="C11" s="28">
        <v>15.9</v>
      </c>
      <c r="D11" s="5">
        <f>C19/C11</f>
        <v>1</v>
      </c>
      <c r="E11" s="30">
        <v>24.88</v>
      </c>
      <c r="F11" s="4"/>
      <c r="G11" s="4">
        <f>G14+E11</f>
        <v>202.572</v>
      </c>
      <c r="H11" s="4">
        <f>G17+E11</f>
        <v>202.57033333333334</v>
      </c>
      <c r="I11" s="4">
        <f>H17+E11</f>
        <v>202.57059154929578</v>
      </c>
      <c r="J11" s="4">
        <f>I17+E11</f>
        <v>202.57055742748952</v>
      </c>
      <c r="K11" s="4">
        <f>J17+E11</f>
        <v>202.57069527221864</v>
      </c>
      <c r="L11" s="4">
        <f>K17+E11</f>
        <v>202.57069555253534</v>
      </c>
      <c r="M11" s="11">
        <f>((L12-L11)*1000)</f>
        <v>9.181351990832809</v>
      </c>
      <c r="N11" s="11">
        <f>(M11*D11)</f>
        <v>9.181351990832809</v>
      </c>
      <c r="O11" s="24">
        <f>D11*M11*M11</f>
        <v>84.29722437956958</v>
      </c>
    </row>
    <row r="12" spans="2:15" ht="12.75">
      <c r="B12" s="20"/>
      <c r="C12" s="21"/>
      <c r="D12" s="5">
        <f>(D9+D10+D11)</f>
        <v>5.1720823798627</v>
      </c>
      <c r="E12" s="4"/>
      <c r="F12" s="4"/>
      <c r="G12" s="9">
        <f>(G9+G10+G11)/3</f>
        <v>202.578</v>
      </c>
      <c r="H12" s="9">
        <f>(H9*D9+H10*D10+H11*D11)/D12</f>
        <v>202.58011792466743</v>
      </c>
      <c r="I12" s="9">
        <f>(I9*D9+I10*D10+I11*D11)/D12</f>
        <v>202.579336652726</v>
      </c>
      <c r="J12" s="9">
        <f>(J9*D9+J10*D10+J11*D11)/D12</f>
        <v>202.57989248245474</v>
      </c>
      <c r="K12" s="9">
        <f>(K9*D9+K10*D10+K11*D11)/D12</f>
        <v>202.57971985515664</v>
      </c>
      <c r="L12" s="9">
        <f>(L9*D9+L10*D10+L11*D11)/D12</f>
        <v>202.57987690452617</v>
      </c>
      <c r="M12" s="11"/>
      <c r="N12" s="11">
        <f>N9+N10+N11</f>
        <v>-3.47686324175811E-11</v>
      </c>
      <c r="O12" s="24"/>
    </row>
    <row r="13" spans="1:15" ht="12.75">
      <c r="A13" s="1"/>
      <c r="B13" s="38" t="s">
        <v>11</v>
      </c>
      <c r="C13" s="39"/>
      <c r="D13" s="39"/>
      <c r="E13" s="39"/>
      <c r="F13" s="39"/>
      <c r="G13" s="39"/>
      <c r="H13" s="39"/>
      <c r="I13" s="39"/>
      <c r="J13" s="39"/>
      <c r="K13" s="7">
        <f>L17</f>
        <v>177.69074203314946</v>
      </c>
      <c r="L13" s="40"/>
      <c r="M13" s="40"/>
      <c r="N13" s="40"/>
      <c r="O13" s="41"/>
    </row>
    <row r="14" spans="1:15" ht="12.75">
      <c r="A14" s="1"/>
      <c r="B14" s="20" t="s">
        <v>18</v>
      </c>
      <c r="C14" s="29">
        <v>5</v>
      </c>
      <c r="D14" s="5">
        <f>C19/C14</f>
        <v>3.18</v>
      </c>
      <c r="E14" s="30">
        <v>7.743</v>
      </c>
      <c r="F14" s="30">
        <v>169.949</v>
      </c>
      <c r="G14" s="4">
        <f>F14+E14</f>
        <v>177.692</v>
      </c>
      <c r="H14" s="4">
        <f>G14</f>
        <v>177.692</v>
      </c>
      <c r="I14" s="4">
        <f>H14</f>
        <v>177.692</v>
      </c>
      <c r="J14" s="4">
        <f>H14</f>
        <v>177.692</v>
      </c>
      <c r="K14" s="4">
        <f>H14</f>
        <v>177.692</v>
      </c>
      <c r="L14" s="4">
        <f>K14</f>
        <v>177.692</v>
      </c>
      <c r="M14" s="11">
        <f>((L17-L14)*1000)</f>
        <v>-1.2579668505452446</v>
      </c>
      <c r="N14" s="11">
        <f>(D14*M14)</f>
        <v>-4.000334584733878</v>
      </c>
      <c r="O14" s="24">
        <f>D14*M14*M14</f>
        <v>5.032288298684895</v>
      </c>
    </row>
    <row r="15" spans="2:15" ht="12.75">
      <c r="B15" s="20" t="s">
        <v>19</v>
      </c>
      <c r="C15" s="26">
        <f>C6</f>
        <v>10.6</v>
      </c>
      <c r="D15" s="5">
        <f>C19/C15</f>
        <v>1.5</v>
      </c>
      <c r="E15" s="4">
        <f>-E6</f>
        <v>-19.186</v>
      </c>
      <c r="F15" s="4"/>
      <c r="G15" s="4">
        <f>G4+E15</f>
        <v>177.683</v>
      </c>
      <c r="H15" s="4">
        <f>G7+E15</f>
        <v>177.68266666666665</v>
      </c>
      <c r="I15" s="4">
        <f>H7+E15</f>
        <v>177.681125508982</v>
      </c>
      <c r="J15" s="4">
        <f>I7+E15</f>
        <v>177.68216832898386</v>
      </c>
      <c r="K15" s="4">
        <f>J7+E15</f>
        <v>177.68179883729738</v>
      </c>
      <c r="L15" s="4">
        <f>K7+E15</f>
        <v>177.6820899287548</v>
      </c>
      <c r="M15" s="11">
        <f>((L17-L15)*1000)</f>
        <v>8.652104394656135</v>
      </c>
      <c r="N15" s="11">
        <f>(M15*D15)</f>
        <v>12.978156591984202</v>
      </c>
      <c r="O15" s="24"/>
    </row>
    <row r="16" spans="2:15" ht="12.75">
      <c r="B16" s="20" t="s">
        <v>20</v>
      </c>
      <c r="C16" s="26">
        <f>C11</f>
        <v>15.9</v>
      </c>
      <c r="D16" s="5">
        <f>C19/C16</f>
        <v>1</v>
      </c>
      <c r="E16" s="4">
        <f>-E11</f>
        <v>-24.88</v>
      </c>
      <c r="F16" s="4"/>
      <c r="G16" s="4">
        <f>G9+E16</f>
        <v>177.696</v>
      </c>
      <c r="H16" s="4">
        <f>G12+E16</f>
        <v>177.698</v>
      </c>
      <c r="I16" s="4">
        <f>H12+E16</f>
        <v>177.70011792466744</v>
      </c>
      <c r="J16" s="4">
        <f>I12+E16</f>
        <v>177.699336652726</v>
      </c>
      <c r="K16" s="4">
        <f>J12+E16</f>
        <v>177.69989248245474</v>
      </c>
      <c r="L16" s="4">
        <f>K12+E16</f>
        <v>177.69971985515664</v>
      </c>
      <c r="M16" s="11">
        <f>((L17-L16)*1000)</f>
        <v>-8.977822007182112</v>
      </c>
      <c r="N16" s="11">
        <f>(M16*D16)</f>
        <v>-8.977822007182112</v>
      </c>
      <c r="O16" s="24"/>
    </row>
    <row r="17" spans="2:15" ht="13.5" thickBot="1">
      <c r="B17" s="22"/>
      <c r="C17" s="23"/>
      <c r="D17" s="6">
        <f>(D14+D15+D16)</f>
        <v>5.68</v>
      </c>
      <c r="E17" s="8"/>
      <c r="F17" s="8"/>
      <c r="G17" s="10">
        <f>(G14+G15+G16)/3</f>
        <v>177.69033333333334</v>
      </c>
      <c r="H17" s="10">
        <f>(H14*D14+H15*D15+H16*D16)/D17</f>
        <v>177.6905915492958</v>
      </c>
      <c r="I17" s="10">
        <f>(I14*D14+I15*D15+I16*D16)/D17</f>
        <v>177.69055742748952</v>
      </c>
      <c r="J17" s="10">
        <f>(J14*D14+J15*D15+J16*D16)/D17</f>
        <v>177.69069527221865</v>
      </c>
      <c r="K17" s="10">
        <f>(K14*D14+K15*D15+K16*D16)/D17</f>
        <v>177.69069555253535</v>
      </c>
      <c r="L17" s="10">
        <f>(L14*D14+L15*D15+L16*D16)/D17</f>
        <v>177.69074203314946</v>
      </c>
      <c r="M17" s="12"/>
      <c r="N17" s="12">
        <f>N14+N15+N16</f>
        <v>6.821210263296962E-11</v>
      </c>
      <c r="O17" s="25"/>
    </row>
    <row r="19" spans="2:14" ht="12.75">
      <c r="B19" s="3" t="s">
        <v>21</v>
      </c>
      <c r="C19" s="27">
        <v>15.9</v>
      </c>
      <c r="E19" s="42" t="s">
        <v>22</v>
      </c>
      <c r="F19" s="42"/>
      <c r="G19" s="42"/>
      <c r="H19" s="13">
        <f>SQRT(N19/3)</f>
        <v>10.050647747937704</v>
      </c>
      <c r="I19" t="s">
        <v>25</v>
      </c>
      <c r="L19" s="42" t="s">
        <v>23</v>
      </c>
      <c r="M19" s="42"/>
      <c r="N19" s="14">
        <f>O4+O5+O6+O9+O10+O11+O14+O15+O16</f>
        <v>303.04656045937577</v>
      </c>
    </row>
    <row r="20" spans="4:9" ht="12.75">
      <c r="D20" s="42" t="s">
        <v>24</v>
      </c>
      <c r="E20" s="42"/>
      <c r="F20" s="42"/>
      <c r="G20" s="42"/>
      <c r="H20" s="13">
        <f>H19/(SQRT(C19))</f>
        <v>2.5205510048640325</v>
      </c>
      <c r="I20" t="s">
        <v>25</v>
      </c>
    </row>
    <row r="21" spans="3:5" ht="12.75">
      <c r="C21" s="31"/>
      <c r="D21" s="32" t="s">
        <v>26</v>
      </c>
      <c r="E21" s="32"/>
    </row>
    <row r="22" spans="3:5" ht="12.75">
      <c r="C22" s="43"/>
      <c r="D22" s="32"/>
      <c r="E22" s="32"/>
    </row>
    <row r="23" spans="3:9" ht="12.75">
      <c r="C23" s="43"/>
      <c r="D23" s="32"/>
      <c r="E23" s="32"/>
      <c r="G23" t="s">
        <v>27</v>
      </c>
      <c r="H23" s="44">
        <f>H19/SQRT(D7)</f>
        <v>4.090659251376799</v>
      </c>
      <c r="I23" t="s">
        <v>25</v>
      </c>
    </row>
    <row r="24" spans="3:9" ht="12.75">
      <c r="C24" s="43"/>
      <c r="D24" s="32"/>
      <c r="E24" s="32"/>
      <c r="G24" t="s">
        <v>28</v>
      </c>
      <c r="H24" s="44">
        <f>H19/SQRT(D12)</f>
        <v>4.419379892991636</v>
      </c>
      <c r="I24" t="s">
        <v>25</v>
      </c>
    </row>
    <row r="25" spans="3:9" ht="12.75">
      <c r="C25" s="43"/>
      <c r="D25" s="32"/>
      <c r="E25" s="32"/>
      <c r="G25" t="s">
        <v>29</v>
      </c>
      <c r="H25" s="44">
        <f>H19/SQRT(D17)</f>
        <v>4.217158114437962</v>
      </c>
      <c r="I25" t="s">
        <v>25</v>
      </c>
    </row>
    <row r="26" ht="14.25" customHeight="1"/>
  </sheetData>
  <mergeCells count="10">
    <mergeCell ref="D20:G20"/>
    <mergeCell ref="E19:G19"/>
    <mergeCell ref="B13:J13"/>
    <mergeCell ref="L13:O13"/>
    <mergeCell ref="L19:M19"/>
    <mergeCell ref="G2:L2"/>
    <mergeCell ref="B3:J3"/>
    <mergeCell ref="L3:O3"/>
    <mergeCell ref="B8:J8"/>
    <mergeCell ref="L8:O8"/>
  </mergeCells>
  <printOptions/>
  <pageMargins left="0.49" right="0.58" top="0.91" bottom="1.01" header="0.5" footer="0.14"/>
  <pageSetup orientation="landscape" paperSize="9" r:id="rId1"/>
  <ignoredErrors>
    <ignoredError sqref="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Строганов Антон</cp:lastModifiedBy>
  <cp:lastPrinted>2007-04-16T15:14:18Z</cp:lastPrinted>
  <dcterms:created xsi:type="dcterms:W3CDTF">1996-10-08T23:32:33Z</dcterms:created>
  <dcterms:modified xsi:type="dcterms:W3CDTF">2007-04-16T15:17:46Z</dcterms:modified>
  <cp:category/>
  <cp:version/>
  <cp:contentType/>
  <cp:contentStatus/>
</cp:coreProperties>
</file>