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<sst xmlns="http://schemas.openxmlformats.org/spreadsheetml/2006/main" count="19" uniqueCount="19">
  <si>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название и номер пункта</t>
  </si>
  <si>
    <t>дирекци-онные углы</t>
  </si>
  <si>
    <t>длины линий (S)</t>
  </si>
  <si>
    <t>Дx</t>
  </si>
  <si>
    <t>Дy</t>
  </si>
  <si>
    <t>X</t>
  </si>
  <si>
    <t>Y</t>
  </si>
  <si>
    <t xml:space="preserve">градусы </t>
  </si>
  <si>
    <t>минуты</t>
  </si>
  <si>
    <t>секунды</t>
  </si>
  <si>
    <t>f</t>
  </si>
  <si>
    <t>fабс</t>
  </si>
  <si>
    <t>fотн</t>
  </si>
  <si>
    <t>S</t>
  </si>
  <si>
    <t>поправки в координаты</t>
  </si>
  <si>
    <t xml:space="preserve">число станций </t>
  </si>
  <si>
    <t>углы левые</t>
  </si>
  <si>
    <t xml:space="preserve"> </t>
  </si>
  <si>
    <t>Теодолитный ход при построении городской полигонометрии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</si>
</sst>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E+00"/>
    <numFmt numFmtId="179" formatCode="0.0000000E+00"/>
    <numFmt numFmtId="180" formatCode="0.00000000E+00"/>
    <numFmt numFmtId="181" formatCode="0.00000E+00"/>
    <numFmt numFmtId="182" formatCode="0.0000E+00"/>
    <numFmt numFmtId="183" formatCode="0.000E+00"/>
    <numFmt numFmtId="184" formatCode="#&quot; &quot;???/???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9.8515625" style="0" customWidth="1"/>
    <col min="2" max="2" width="7.7109375" style="0" customWidth="1"/>
    <col min="3" max="4" width="7.140625" style="0" customWidth="1"/>
    <col min="5" max="5" width="8.8515625" style="0" customWidth="1"/>
    <col min="6" max="6" width="4.8515625" style="0" customWidth="1"/>
    <col min="7" max="7" width="5.140625" style="0" customWidth="1"/>
    <col min="8" max="8" width="4.7109375" style="0" customWidth="1"/>
    <col min="9" max="9" width="9.00390625" style="0" customWidth="1"/>
    <col min="12" max="12" width="8.421875" style="0" customWidth="1"/>
    <col min="13" max="13" width="8.8515625" style="0" customWidth="1"/>
    <col min="14" max="15" width="11.28125" style="0" customWidth="1"/>
  </cols>
  <sheetData>
    <row r="1" spans="1:15" ht="26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1" customHeight="1">
      <c r="A2" s="1" t="s">
        <v>0</v>
      </c>
      <c r="B2" s="26" t="s">
        <v>16</v>
      </c>
      <c r="C2" s="26"/>
      <c r="D2" s="26"/>
      <c r="E2" s="1" t="s">
        <v>1</v>
      </c>
      <c r="F2" s="1"/>
      <c r="G2" s="1"/>
      <c r="H2" s="1"/>
      <c r="I2" s="13" t="s">
        <v>2</v>
      </c>
      <c r="J2" s="1" t="s">
        <v>3</v>
      </c>
      <c r="K2" s="1" t="s">
        <v>4</v>
      </c>
      <c r="L2" s="1"/>
      <c r="M2" s="1"/>
      <c r="N2" s="1" t="s">
        <v>5</v>
      </c>
      <c r="O2" s="1" t="s">
        <v>6</v>
      </c>
    </row>
    <row r="4" ht="12.75">
      <c r="A4" s="24">
        <v>10905</v>
      </c>
    </row>
    <row r="5" spans="1:13" ht="12.75">
      <c r="A5" s="24"/>
      <c r="B5" s="2" t="s">
        <v>7</v>
      </c>
      <c r="C5" s="2" t="s">
        <v>8</v>
      </c>
      <c r="D5" s="2" t="s">
        <v>9</v>
      </c>
      <c r="E5" s="10">
        <v>325</v>
      </c>
      <c r="F5" s="10"/>
      <c r="G5" s="11">
        <v>1</v>
      </c>
      <c r="H5" s="11">
        <v>21</v>
      </c>
      <c r="L5" s="26" t="s">
        <v>14</v>
      </c>
      <c r="M5" s="26"/>
    </row>
    <row r="6" spans="1:15" ht="12.75">
      <c r="A6" s="24">
        <v>6336</v>
      </c>
      <c r="B6" s="14">
        <v>345</v>
      </c>
      <c r="C6" s="14">
        <v>7</v>
      </c>
      <c r="D6" s="14">
        <v>34</v>
      </c>
      <c r="E6" s="3">
        <f>(PI()/180)*(E5+G6)</f>
        <v>5.67271276806327</v>
      </c>
      <c r="F6" s="3">
        <f>DEGREES(E6)</f>
        <v>325.0225</v>
      </c>
      <c r="G6" s="2">
        <f>(G5+H6)/60</f>
        <v>0.022500000000000003</v>
      </c>
      <c r="H6" s="2">
        <f>H5/60</f>
        <v>0.35</v>
      </c>
      <c r="I6" s="4"/>
      <c r="J6" s="4"/>
      <c r="K6" s="4"/>
      <c r="L6" s="26"/>
      <c r="M6" s="26"/>
      <c r="N6" s="27">
        <v>2086.17</v>
      </c>
      <c r="O6" s="27">
        <v>1726.17</v>
      </c>
    </row>
    <row r="7" spans="1:15" ht="12.75">
      <c r="A7" s="24"/>
      <c r="B7" s="6"/>
      <c r="C7" s="2"/>
      <c r="D7" s="2"/>
      <c r="E7" s="7"/>
      <c r="F7" s="3"/>
      <c r="G7" s="2"/>
      <c r="H7" s="2"/>
      <c r="I7" s="4"/>
      <c r="J7" s="4"/>
      <c r="K7" s="4"/>
      <c r="L7" s="4"/>
      <c r="M7" s="4"/>
      <c r="N7" s="27"/>
      <c r="O7" s="27"/>
    </row>
    <row r="8" spans="1:15" ht="12.75">
      <c r="A8" s="24">
        <v>1</v>
      </c>
      <c r="B8" s="14">
        <v>202</v>
      </c>
      <c r="C8" s="14">
        <v>59</v>
      </c>
      <c r="D8" s="14">
        <v>6</v>
      </c>
      <c r="E8" s="8">
        <f>E6+(PI()/180)*(B6+(C6+D6/60)/60)-PI()</f>
        <v>8.55470708796615</v>
      </c>
      <c r="F8" s="3">
        <f aca="true" t="shared" si="0" ref="F8:F26">DEGREES(E8)</f>
        <v>490.1486111111111</v>
      </c>
      <c r="G8" s="2"/>
      <c r="H8" s="2"/>
      <c r="I8" s="15">
        <v>99.609</v>
      </c>
      <c r="J8" s="9">
        <f>COS(E6+(PI()/180)*(B6+(C6+D6/60)/60)-PI())*I8</f>
        <v>-64.2251315498072</v>
      </c>
      <c r="K8" s="9">
        <f>SIN(E8)*I8</f>
        <v>76.13859309450076</v>
      </c>
      <c r="L8" s="9">
        <f>(I8/I26)*-J30</f>
        <v>-0.004576412288290659</v>
      </c>
      <c r="M8" s="21">
        <f>(I8/I26)*-K30</f>
        <v>-0.0004576412288324477</v>
      </c>
      <c r="N8" s="23">
        <f>N6+J8+L8</f>
        <v>2021.9402920379046</v>
      </c>
      <c r="O8" s="23">
        <f>O6+K8+M8</f>
        <v>1802.308135453272</v>
      </c>
    </row>
    <row r="9" spans="1:15" ht="12.75">
      <c r="A9" s="24"/>
      <c r="B9" s="6"/>
      <c r="C9" s="2"/>
      <c r="D9" s="2"/>
      <c r="E9" s="8"/>
      <c r="F9" s="3"/>
      <c r="G9" s="2"/>
      <c r="H9" s="2"/>
      <c r="I9" s="4"/>
      <c r="J9" s="9"/>
      <c r="K9" s="9"/>
      <c r="L9" s="9"/>
      <c r="M9" s="21"/>
      <c r="N9" s="23"/>
      <c r="O9" s="23"/>
    </row>
    <row r="10" spans="1:15" ht="12.75">
      <c r="A10" s="24">
        <v>2</v>
      </c>
      <c r="B10" s="14">
        <v>78</v>
      </c>
      <c r="C10" s="14">
        <v>24</v>
      </c>
      <c r="D10" s="14">
        <v>16</v>
      </c>
      <c r="E10" s="8">
        <f aca="true" t="shared" si="1" ref="E10:E26">E8+(PI()/180)*(B8+(C8+D8/60)/60)-PI()</f>
        <v>8.955871016537047</v>
      </c>
      <c r="F10" s="3">
        <f t="shared" si="0"/>
        <v>513.1336111111111</v>
      </c>
      <c r="G10" s="2"/>
      <c r="H10" s="2"/>
      <c r="I10" s="15">
        <v>157.847</v>
      </c>
      <c r="J10" s="9">
        <f>COS(E8+(PI()/180)*(B8+(C8+D8/60)/60)-PI())*I10</f>
        <v>-140.80943449543292</v>
      </c>
      <c r="K10" s="9">
        <f>SIN(E10)*I10</f>
        <v>71.33287156757665</v>
      </c>
      <c r="L10" s="9">
        <f>(I10/I26)*-J30</f>
        <v>-0.007252085157664627</v>
      </c>
      <c r="M10" s="21">
        <f>(I10/I26)*-K30</f>
        <v>-0.0007252085157718217</v>
      </c>
      <c r="N10" s="23">
        <f>N8+J10+L10</f>
        <v>1881.123605457314</v>
      </c>
      <c r="O10" s="23">
        <f>O8+K10+M10</f>
        <v>1873.6402818123327</v>
      </c>
    </row>
    <row r="11" spans="1:15" ht="12.75">
      <c r="A11" s="24"/>
      <c r="B11" s="6"/>
      <c r="C11" s="2"/>
      <c r="D11" s="2"/>
      <c r="E11" s="8"/>
      <c r="F11" s="3"/>
      <c r="I11" s="4"/>
      <c r="J11" s="9"/>
      <c r="K11" s="9"/>
      <c r="L11" s="9"/>
      <c r="M11" s="21"/>
      <c r="N11" s="23"/>
      <c r="O11" s="23"/>
    </row>
    <row r="12" spans="1:15" ht="12.75">
      <c r="A12" s="24">
        <v>3</v>
      </c>
      <c r="B12" s="14">
        <v>139</v>
      </c>
      <c r="C12" s="14">
        <v>56</v>
      </c>
      <c r="D12" s="14">
        <v>51</v>
      </c>
      <c r="E12" s="8">
        <f t="shared" si="1"/>
        <v>7.182694066699787</v>
      </c>
      <c r="F12" s="3">
        <f t="shared" si="0"/>
        <v>411.5380555555556</v>
      </c>
      <c r="G12" s="2"/>
      <c r="H12" s="2"/>
      <c r="I12" s="15">
        <v>109.766</v>
      </c>
      <c r="J12" s="9">
        <f>COS(E12)*I12</f>
        <v>68.27386970668495</v>
      </c>
      <c r="K12" s="9">
        <f>SIN(E12)*I12</f>
        <v>85.949133045509</v>
      </c>
      <c r="L12" s="9">
        <f>(I12/I26)*-J30</f>
        <v>-0.005043063089043285</v>
      </c>
      <c r="M12" s="21">
        <f>(I12/I26)*-K30</f>
        <v>-0.0005043063089080551</v>
      </c>
      <c r="N12" s="23">
        <f>N10+J12+L12</f>
        <v>1949.39243210091</v>
      </c>
      <c r="O12" s="23">
        <f>O10+K12+M12</f>
        <v>1959.5889105515328</v>
      </c>
    </row>
    <row r="13" spans="1:15" ht="12.75">
      <c r="A13" s="24"/>
      <c r="B13" s="6"/>
      <c r="C13" s="2"/>
      <c r="D13" s="2"/>
      <c r="E13" s="8"/>
      <c r="F13" s="3"/>
      <c r="I13" s="4"/>
      <c r="J13" s="9"/>
      <c r="K13" s="9"/>
      <c r="L13" s="9"/>
      <c r="M13" s="21"/>
      <c r="N13" s="23"/>
      <c r="O13" s="23"/>
    </row>
    <row r="14" spans="1:15" ht="12.75">
      <c r="A14" s="24">
        <v>4</v>
      </c>
      <c r="B14" s="14">
        <v>177</v>
      </c>
      <c r="C14" s="14">
        <v>59</v>
      </c>
      <c r="D14" s="14">
        <v>51</v>
      </c>
      <c r="E14" s="8">
        <f t="shared" si="1"/>
        <v>6.483646068044758</v>
      </c>
      <c r="F14" s="3">
        <f t="shared" si="0"/>
        <v>371.4855555555556</v>
      </c>
      <c r="G14" s="2"/>
      <c r="H14" s="2"/>
      <c r="I14" s="15">
        <v>147.648</v>
      </c>
      <c r="J14" s="9">
        <f>COS(E14)*I14</f>
        <v>144.69133916705962</v>
      </c>
      <c r="K14" s="9">
        <f>SIN(E14)*I14</f>
        <v>29.399800578284868</v>
      </c>
      <c r="L14" s="9">
        <f>(I14/I26)*-J30</f>
        <v>-0.006783504718866159</v>
      </c>
      <c r="M14" s="21">
        <f>(I14/I26)*-K30</f>
        <v>-0.0006783504718916287</v>
      </c>
      <c r="N14" s="23">
        <f>N12+J14+L14</f>
        <v>2094.0769877632506</v>
      </c>
      <c r="O14" s="23">
        <f>O12+K14+M14</f>
        <v>1988.9880327793458</v>
      </c>
    </row>
    <row r="15" spans="1:15" ht="12.75">
      <c r="A15" s="24"/>
      <c r="B15" s="6"/>
      <c r="C15" s="2"/>
      <c r="D15" s="2"/>
      <c r="E15" s="8"/>
      <c r="F15" s="3"/>
      <c r="I15" s="4"/>
      <c r="J15" s="9"/>
      <c r="K15" s="9"/>
      <c r="L15" s="9"/>
      <c r="M15" s="21"/>
      <c r="N15" s="23"/>
      <c r="O15" s="23"/>
    </row>
    <row r="16" spans="1:15" ht="12.75">
      <c r="A16" s="24">
        <v>5</v>
      </c>
      <c r="B16" s="14">
        <v>55</v>
      </c>
      <c r="C16" s="14">
        <v>59</v>
      </c>
      <c r="D16" s="14">
        <v>6</v>
      </c>
      <c r="E16" s="8">
        <f t="shared" si="1"/>
        <v>6.448695849773571</v>
      </c>
      <c r="F16" s="3">
        <f t="shared" si="0"/>
        <v>369.4830555555556</v>
      </c>
      <c r="G16" s="2"/>
      <c r="H16" s="2"/>
      <c r="I16" s="15">
        <v>182.374</v>
      </c>
      <c r="J16" s="9">
        <f>COS(E16)*I16</f>
        <v>179.8817442087314</v>
      </c>
      <c r="K16" s="9">
        <f>SIN(E16)*I16</f>
        <v>30.047195816324106</v>
      </c>
      <c r="L16" s="9">
        <f>(I16/I26)*-J30</f>
        <v>-0.008378947832672958</v>
      </c>
      <c r="M16" s="21">
        <f>(I16/I26)*-K30</f>
        <v>-0.0008378947832734876</v>
      </c>
      <c r="N16" s="23">
        <f>N14+J16+L16</f>
        <v>2273.9503530241495</v>
      </c>
      <c r="O16" s="23">
        <f>O14+K16+M16</f>
        <v>2019.0343907008867</v>
      </c>
    </row>
    <row r="17" spans="1:15" ht="12.75">
      <c r="A17" s="24"/>
      <c r="B17" s="6"/>
      <c r="C17" s="2"/>
      <c r="D17" s="2"/>
      <c r="E17" s="8"/>
      <c r="F17" s="3"/>
      <c r="I17" s="4"/>
      <c r="J17" s="9"/>
      <c r="K17" s="9"/>
      <c r="L17" s="9"/>
      <c r="M17" s="21"/>
      <c r="N17" s="23"/>
      <c r="O17" s="23"/>
    </row>
    <row r="18" spans="1:15" ht="12.75">
      <c r="A18" s="24">
        <v>6</v>
      </c>
      <c r="B18" s="14">
        <v>201</v>
      </c>
      <c r="C18" s="15">
        <v>17</v>
      </c>
      <c r="D18" s="15">
        <v>0</v>
      </c>
      <c r="E18" s="8">
        <f t="shared" si="1"/>
        <v>4.284225777912804</v>
      </c>
      <c r="F18" s="3">
        <f t="shared" si="0"/>
        <v>245.4680555555556</v>
      </c>
      <c r="G18" s="2"/>
      <c r="H18" s="2"/>
      <c r="I18" s="15">
        <v>107.372</v>
      </c>
      <c r="J18" s="9">
        <f>COS(E18)*I18</f>
        <v>-44.5809096001041</v>
      </c>
      <c r="K18" s="9">
        <f>SIN(E18)*I18</f>
        <v>-97.67952130936835</v>
      </c>
      <c r="L18" s="9">
        <f>(I18/I26)*-J30</f>
        <v>-0.00493307372043033</v>
      </c>
      <c r="M18" s="21">
        <f>(I18/I26)*-K30</f>
        <v>-0.0004933073720466783</v>
      </c>
      <c r="N18" s="23">
        <f>N16+J18+L18</f>
        <v>2229.364510350325</v>
      </c>
      <c r="O18" s="23">
        <f>O16+K18+M18</f>
        <v>1921.3543760841462</v>
      </c>
    </row>
    <row r="19" spans="1:15" ht="12.75">
      <c r="A19" s="24"/>
      <c r="B19" s="6"/>
      <c r="C19" s="4"/>
      <c r="D19" s="4"/>
      <c r="E19" s="8"/>
      <c r="F19" s="3"/>
      <c r="G19" s="4"/>
      <c r="H19" s="4"/>
      <c r="I19" s="4"/>
      <c r="J19" s="9"/>
      <c r="K19" s="9"/>
      <c r="L19" s="9"/>
      <c r="M19" s="21"/>
      <c r="N19" s="23"/>
      <c r="O19" s="23"/>
    </row>
    <row r="20" spans="1:15" ht="12.75">
      <c r="A20" s="24">
        <v>7</v>
      </c>
      <c r="B20" s="14">
        <v>178</v>
      </c>
      <c r="C20" s="15">
        <v>59</v>
      </c>
      <c r="D20" s="15">
        <v>26</v>
      </c>
      <c r="E20" s="8">
        <f t="shared" si="1"/>
        <v>4.65569002037893</v>
      </c>
      <c r="F20" s="3">
        <f t="shared" si="0"/>
        <v>266.7513888888889</v>
      </c>
      <c r="G20" s="4"/>
      <c r="H20" s="4"/>
      <c r="I20" s="15">
        <v>97.109</v>
      </c>
      <c r="J20" s="9">
        <f>COS(E20)*I20</f>
        <v>-5.503029703275879</v>
      </c>
      <c r="K20" s="9">
        <f>SIN(E20)*I20</f>
        <v>-96.95295016184326</v>
      </c>
      <c r="L20" s="9">
        <f>(I20/I26)*-J30</f>
        <v>-0.004461552880800104</v>
      </c>
      <c r="M20" s="21">
        <f>(I20/I26)*-K30</f>
        <v>-0.00044615528808330737</v>
      </c>
      <c r="N20" s="23">
        <f>N18+J20+L20</f>
        <v>2223.857019094168</v>
      </c>
      <c r="O20" s="23">
        <f>O18+K20+M20</f>
        <v>1824.4009797670149</v>
      </c>
    </row>
    <row r="21" spans="1:15" ht="12.75">
      <c r="A21" s="24"/>
      <c r="B21" s="6"/>
      <c r="C21" s="4"/>
      <c r="D21" s="4"/>
      <c r="E21" s="8"/>
      <c r="F21" s="3"/>
      <c r="G21" s="4"/>
      <c r="H21" s="4"/>
      <c r="I21" s="4"/>
      <c r="J21" s="9"/>
      <c r="K21" s="9"/>
      <c r="L21" s="9"/>
      <c r="M21" s="21"/>
      <c r="N21" s="23"/>
      <c r="O21" s="23"/>
    </row>
    <row r="22" spans="1:15" ht="12.75">
      <c r="A22" s="24">
        <v>8</v>
      </c>
      <c r="B22" s="14">
        <v>181</v>
      </c>
      <c r="C22" s="15">
        <v>49</v>
      </c>
      <c r="D22" s="15">
        <v>49</v>
      </c>
      <c r="E22" s="8">
        <f t="shared" si="1"/>
        <v>4.63807189120741</v>
      </c>
      <c r="F22" s="3">
        <f t="shared" si="0"/>
        <v>265.7419444444445</v>
      </c>
      <c r="G22" s="4"/>
      <c r="H22" s="4"/>
      <c r="I22" s="15">
        <v>99.299</v>
      </c>
      <c r="J22" s="9">
        <f>COS(E22)*I22</f>
        <v>-7.372821543840399</v>
      </c>
      <c r="K22" s="9">
        <f>SIN(E22)*I22</f>
        <v>-99.02491051994284</v>
      </c>
      <c r="L22" s="9">
        <f>(I22/I26)*-J30</f>
        <v>-0.004562169721761831</v>
      </c>
      <c r="M22" s="21">
        <f>(I22/I26)*-K30</f>
        <v>-0.00045621697217955437</v>
      </c>
      <c r="N22" s="23">
        <f>N20+J22+L22</f>
        <v>2216.479635380606</v>
      </c>
      <c r="O22" s="23">
        <f>O20+K22+M22</f>
        <v>1725.3756130300999</v>
      </c>
    </row>
    <row r="23" spans="1:15" ht="12.75">
      <c r="A23" s="24"/>
      <c r="B23" s="6"/>
      <c r="C23" s="4"/>
      <c r="D23" s="4"/>
      <c r="E23" s="8"/>
      <c r="F23" s="3"/>
      <c r="G23" s="4"/>
      <c r="H23" s="4"/>
      <c r="I23" s="4"/>
      <c r="J23" s="9"/>
      <c r="K23" s="9"/>
      <c r="L23" s="9"/>
      <c r="M23" s="21"/>
      <c r="N23" s="23"/>
      <c r="O23" s="23"/>
    </row>
    <row r="24" spans="1:15" ht="12.75">
      <c r="A24" s="24">
        <v>10295</v>
      </c>
      <c r="B24" s="14">
        <v>57</v>
      </c>
      <c r="C24" s="15">
        <v>37</v>
      </c>
      <c r="D24" s="15">
        <v>58</v>
      </c>
      <c r="E24" s="8">
        <f t="shared" si="1"/>
        <v>4.670016264655718</v>
      </c>
      <c r="F24" s="3">
        <f t="shared" si="0"/>
        <v>267.5722222222223</v>
      </c>
      <c r="G24" s="4"/>
      <c r="H24" s="4"/>
      <c r="I24" s="15">
        <v>87.263</v>
      </c>
      <c r="J24" s="9">
        <f>COS(E24)*I24</f>
        <v>-3.696463926711222</v>
      </c>
      <c r="K24" s="9">
        <f>SIN(E24)*I24</f>
        <v>-87.18467367283382</v>
      </c>
      <c r="L24" s="9">
        <f>(I24/I26)*-J30</f>
        <v>-0.004009190590339305</v>
      </c>
      <c r="M24" s="21">
        <f>(I24/I26)*-K30</f>
        <v>-0.0004009190590368932</v>
      </c>
      <c r="N24" s="23">
        <f>N22+J24+L24</f>
        <v>2212.7791622633044</v>
      </c>
      <c r="O24" s="23">
        <f>O22+K24+M24</f>
        <v>1638.1905384382069</v>
      </c>
    </row>
    <row r="25" spans="1:15" ht="12.75">
      <c r="A25" s="24"/>
      <c r="B25" s="6"/>
      <c r="C25" s="4"/>
      <c r="D25" s="4"/>
      <c r="E25" s="8"/>
      <c r="F25" s="3"/>
      <c r="G25" s="4"/>
      <c r="H25" s="4"/>
      <c r="I25" s="4"/>
      <c r="J25" s="5"/>
      <c r="K25" s="5"/>
      <c r="L25" s="5"/>
      <c r="M25" s="5"/>
      <c r="N25" s="23"/>
      <c r="O25" s="23"/>
    </row>
    <row r="26" spans="1:15" ht="12.75">
      <c r="A26" s="24">
        <v>6336</v>
      </c>
      <c r="B26" s="6"/>
      <c r="C26" s="4"/>
      <c r="D26" s="4"/>
      <c r="E26" s="8">
        <f t="shared" si="1"/>
        <v>2.534305340358368</v>
      </c>
      <c r="F26" s="3">
        <f t="shared" si="0"/>
        <v>145.2050000000001</v>
      </c>
      <c r="G26" s="4"/>
      <c r="H26" s="4" t="s">
        <v>13</v>
      </c>
      <c r="I26" s="17">
        <f>SUM(I8:I25)</f>
        <v>1088.287</v>
      </c>
      <c r="J26" s="16">
        <f>SUM(J8:J25)</f>
        <v>126.65916226330425</v>
      </c>
      <c r="K26" s="16">
        <f>SUM(K8:K25)</f>
        <v>-87.97446156179284</v>
      </c>
      <c r="L26" s="16">
        <f>SUM(L8:L25)</f>
        <v>-0.04999999999986927</v>
      </c>
      <c r="M26" s="16">
        <f>SUM(M8:M25)</f>
        <v>-0.005000000000023874</v>
      </c>
      <c r="N26" s="12">
        <v>2212.78</v>
      </c>
      <c r="O26" s="12">
        <v>1638.19</v>
      </c>
    </row>
    <row r="27" spans="1:15" ht="12.75">
      <c r="A27" s="24"/>
      <c r="B27" s="6"/>
      <c r="C27" s="4"/>
      <c r="D27" s="4"/>
      <c r="E27" s="4" t="s">
        <v>17</v>
      </c>
      <c r="F27" s="4"/>
      <c r="G27" s="4"/>
      <c r="H27" s="4"/>
      <c r="I27" s="4"/>
      <c r="J27" s="4">
        <v>126.66</v>
      </c>
      <c r="K27" s="4">
        <v>-87.975</v>
      </c>
      <c r="L27" s="4"/>
      <c r="M27" s="4"/>
      <c r="N27" s="5"/>
      <c r="O27" s="5"/>
    </row>
    <row r="28" spans="2:13" ht="12.75">
      <c r="B28" s="25"/>
      <c r="I28" s="4"/>
      <c r="J28" s="9">
        <f>N26-N6</f>
        <v>126.61000000000013</v>
      </c>
      <c r="K28" s="9">
        <f>O26-O6</f>
        <v>-87.98000000000002</v>
      </c>
      <c r="L28" s="9"/>
      <c r="M28" s="9"/>
    </row>
    <row r="29" spans="1:13" ht="12.75">
      <c r="A29" s="26" t="s">
        <v>15</v>
      </c>
      <c r="B29" s="25"/>
      <c r="I29" s="4"/>
      <c r="J29" s="4"/>
      <c r="K29" s="4"/>
      <c r="L29" s="4"/>
      <c r="M29" s="4"/>
    </row>
    <row r="30" spans="1:13" ht="12.75">
      <c r="A30" s="26"/>
      <c r="B30" s="7">
        <v>10</v>
      </c>
      <c r="I30" s="4" t="s">
        <v>10</v>
      </c>
      <c r="J30" s="9">
        <f>J27-J28</f>
        <v>0.04999999999986926</v>
      </c>
      <c r="K30" s="9">
        <f>K27-K28</f>
        <v>0.005000000000023874</v>
      </c>
      <c r="L30" s="9"/>
      <c r="M30" s="9"/>
    </row>
    <row r="31" spans="9:13" ht="12.75">
      <c r="I31" t="s">
        <v>11</v>
      </c>
      <c r="J31" s="28">
        <f>SQRT(J30^2+K30^2)</f>
        <v>0.050249378105476736</v>
      </c>
      <c r="K31" s="28"/>
      <c r="L31" s="18"/>
      <c r="M31" s="18"/>
    </row>
    <row r="32" spans="2:13" ht="24" customHeight="1">
      <c r="B32" s="20"/>
      <c r="I32" t="s">
        <v>12</v>
      </c>
      <c r="J32" s="29">
        <f>CEILING(I26/J31,1000)</f>
        <v>22000</v>
      </c>
      <c r="K32" s="29"/>
      <c r="L32" s="19"/>
      <c r="M32" s="19"/>
    </row>
  </sheetData>
  <mergeCells count="39">
    <mergeCell ref="B2:D2"/>
    <mergeCell ref="J31:K31"/>
    <mergeCell ref="J32:K32"/>
    <mergeCell ref="A4:A5"/>
    <mergeCell ref="A6:A7"/>
    <mergeCell ref="A8:A9"/>
    <mergeCell ref="A10:A11"/>
    <mergeCell ref="O14:O15"/>
    <mergeCell ref="O16:O17"/>
    <mergeCell ref="O18:O19"/>
    <mergeCell ref="A29:A30"/>
    <mergeCell ref="O6:O7"/>
    <mergeCell ref="O8:O9"/>
    <mergeCell ref="O10:O11"/>
    <mergeCell ref="O12:O13"/>
    <mergeCell ref="N16:N17"/>
    <mergeCell ref="N18:N19"/>
    <mergeCell ref="N20:N21"/>
    <mergeCell ref="L5:M6"/>
    <mergeCell ref="N6:N7"/>
    <mergeCell ref="N8:N9"/>
    <mergeCell ref="N10:N11"/>
    <mergeCell ref="N12:N13"/>
    <mergeCell ref="N14:N15"/>
    <mergeCell ref="A24:A25"/>
    <mergeCell ref="O20:O21"/>
    <mergeCell ref="A26:A27"/>
    <mergeCell ref="B28:B29"/>
    <mergeCell ref="N24:N25"/>
    <mergeCell ref="A1:O1"/>
    <mergeCell ref="O22:O23"/>
    <mergeCell ref="O24:O25"/>
    <mergeCell ref="A12:A13"/>
    <mergeCell ref="A14:A15"/>
    <mergeCell ref="A16:A17"/>
    <mergeCell ref="A18:A19"/>
    <mergeCell ref="N22:N23"/>
    <mergeCell ref="A20:A21"/>
    <mergeCell ref="A22:A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Теодолитный ход при построении городской полигонометрии</dc:title>
  <dc:subject/>
  <dc:creator>Строганов А.Л.</dc:creator>
  <cp:keywords/>
  <dc:description/>
  <cp:lastModifiedBy>Антон</cp:lastModifiedBy>
  <dcterms:created xsi:type="dcterms:W3CDTF">1996-10-08T23:32:33Z</dcterms:created>
  <dcterms:modified xsi:type="dcterms:W3CDTF">2006-11-29T22:08:38Z</dcterms:modified>
  <cp:category/>
  <cp:version/>
  <cp:contentType/>
  <cp:contentStatus/>
</cp:coreProperties>
</file>